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500" windowWidth="28800" windowHeight="17500" tabRatio="825" firstSheet="1" activeTab="2"/>
  </bookViews>
  <sheets>
    <sheet name="Field Data Entry Sheet" sheetId="1" r:id="rId1"/>
    <sheet name="Computer Data Entry Sheet" sheetId="2" r:id="rId2"/>
    <sheet name="ColiformStandardsConversions" sheetId="3" r:id="rId3"/>
    <sheet name="EG-MexicoBeach" sheetId="4" r:id="rId4"/>
    <sheet name="EG-MexicanMountains" sheetId="5" r:id="rId5"/>
    <sheet name="EG-Santa Barbara" sheetId="6" r:id="rId6"/>
    <sheet name="EG-ColiformCalcs" sheetId="7" r:id="rId7"/>
  </sheets>
  <externalReferences>
    <externalReference r:id="rId10"/>
  </externalReferences>
  <definedNames>
    <definedName name="_xlnm.Print_Area" localSheetId="2">'ColiformStandardsConversions'!$B$1:$I$34</definedName>
    <definedName name="_xlnm.Print_Area" localSheetId="1">'Computer Data Entry Sheet'!$A$8:$AA$36</definedName>
    <definedName name="_xlnm.Print_Area" localSheetId="3">'EG-MexicoBeach'!$A$1:$W$174</definedName>
    <definedName name="_xlnm.Print_Area" localSheetId="0">'Field Data Entry Sheet'!$A$1:$N$45</definedName>
  </definedNames>
  <calcPr fullCalcOnLoad="1"/>
</workbook>
</file>

<file path=xl/sharedStrings.xml><?xml version="1.0" encoding="utf-8"?>
<sst xmlns="http://schemas.openxmlformats.org/spreadsheetml/2006/main" count="1552" uniqueCount="633">
  <si>
    <t>Level often found in water used untreated for drinking in third world</t>
  </si>
  <si>
    <t>High reading from Arroyo Burro beach in Santa Barbara.</t>
  </si>
  <si>
    <t>First flush of river in Michoacan, Mexico, after seven month dry season</t>
  </si>
  <si>
    <t>off the top of the scale</t>
  </si>
  <si>
    <t>Pure feces</t>
  </si>
  <si>
    <t>buttwipes/</t>
  </si>
  <si>
    <t xml:space="preserve"> =.1 g/</t>
  </si>
  <si>
    <t>.1 g/</t>
  </si>
  <si>
    <t xml:space="preserve"> =1000 g feces/</t>
  </si>
  <si>
    <t>0.1g/</t>
  </si>
  <si>
    <t>100m3</t>
  </si>
  <si>
    <t>100 L</t>
  </si>
  <si>
    <t>1L</t>
  </si>
  <si>
    <t>assumed:10 million fecal coliforms per gram of wet feces (dog=23 million, human 13 million, pig 3.3 million, cow a quarter million...)</t>
  </si>
  <si>
    <t>assumed: 100 m3 water per swimming pool (a typical swimming pool is more like 75 m3</t>
  </si>
  <si>
    <t>assumed: an average buttwipe is 0.1 gram (extensive research and literature search revealed this to be true-just kidding.  The one buttwipe measured was 0.13 grams.</t>
  </si>
  <si>
    <t>assumed: bowl movement is 1000g (one source gave 1113g as the average daily production of feces)</t>
  </si>
  <si>
    <t>assumed: a bath is 100 L; this is about 8" of water in an average bathtub.  Full capacity is about twice this, depending on the displacement of the bather(s).</t>
  </si>
  <si>
    <t>Coliform test log</t>
  </si>
  <si>
    <t>Purp</t>
  </si>
  <si>
    <t>Blu/grn</t>
  </si>
  <si>
    <t>White</t>
  </si>
  <si>
    <t>Drinking fountain spring</t>
  </si>
  <si>
    <t>Waterfall into emerald pool</t>
  </si>
  <si>
    <t>Community outlet</t>
  </si>
  <si>
    <t>Community pool outlet</t>
  </si>
  <si>
    <t>Community pool bottom</t>
  </si>
  <si>
    <t>Community pool inlet</t>
  </si>
  <si>
    <t>Computer Data Entry Sheet</t>
  </si>
  <si>
    <t>White Rock lower pool outlet</t>
  </si>
  <si>
    <t>SYR31</t>
  </si>
  <si>
    <t>White Rock river branch exiting gravel bar</t>
  </si>
  <si>
    <t>SYR32</t>
  </si>
  <si>
    <t>White Rock upper pool inlet</t>
  </si>
  <si>
    <t>2/2/4/00</t>
  </si>
  <si>
    <t>a</t>
  </si>
  <si>
    <t>Spring at high water</t>
  </si>
  <si>
    <t>c</t>
  </si>
  <si>
    <t>Creek at high water</t>
  </si>
  <si>
    <t>d</t>
  </si>
  <si>
    <t>CL?</t>
  </si>
  <si>
    <t>too numerous to get good count</t>
  </si>
  <si>
    <t>Colonies very small</t>
  </si>
  <si>
    <t>Difficult call</t>
  </si>
  <si>
    <t>D</t>
  </si>
  <si>
    <t>Easy call</t>
  </si>
  <si>
    <t>E</t>
  </si>
  <si>
    <t>whole plate pink; hard to differnentiate white &amp; pink</t>
  </si>
  <si>
    <t>r</t>
  </si>
  <si>
    <t>f</t>
  </si>
  <si>
    <t>frozen</t>
  </si>
  <si>
    <t>on recount appeared to be blues</t>
  </si>
  <si>
    <t>Location</t>
  </si>
  <si>
    <t>Rain</t>
  </si>
  <si>
    <t>H1</t>
  </si>
  <si>
    <t>at rain water cistern filter, during light rain after 4 day rain, second of season.</t>
  </si>
  <si>
    <t>Water light straw colored, seemed probably bacteriologically clean but it didn't look like it would taste good.</t>
  </si>
  <si>
    <t>H8</t>
  </si>
  <si>
    <t>Rain- Lavadero tap</t>
  </si>
  <si>
    <t>almost all last year's water, plus muddy water from roof repair.</t>
  </si>
  <si>
    <t>Water looked very muddy.</t>
  </si>
  <si>
    <t>H5</t>
  </si>
  <si>
    <t xml:space="preserve">Rain-Tinaco East Roof </t>
  </si>
  <si>
    <t>first flush, 3 min rain (also rained yesterday)</t>
  </si>
  <si>
    <t>Cascada-flows originating at the main Huehuecoyotl waterfall</t>
  </si>
  <si>
    <t>H12</t>
  </si>
  <si>
    <t>Cascada-Outlet drain of Tinaco W</t>
  </si>
  <si>
    <t>last of last year's water</t>
  </si>
  <si>
    <t>Not clear</t>
  </si>
  <si>
    <t>H11</t>
  </si>
  <si>
    <t>Cascada-Llave, kitchen of Svante</t>
  </si>
  <si>
    <t>last years' water</t>
  </si>
  <si>
    <t>7/4 13:00 nothing to count</t>
  </si>
  <si>
    <t>H4</t>
  </si>
  <si>
    <t>Cascada- Tinaco East inside</t>
  </si>
  <si>
    <t>Nearly full, nearly all last of last year's water,</t>
  </si>
  <si>
    <t>wind 0, humidity 95%, water crystal clear, probably no swimmers since last time Art went in three days ago.</t>
  </si>
  <si>
    <t>25gpm</t>
  </si>
  <si>
    <t>turbidity</t>
  </si>
  <si>
    <t>all all all allall allall allall allall allall allall all</t>
  </si>
  <si>
    <t>all</t>
  </si>
  <si>
    <t>turbidity turbidity turbidity</t>
  </si>
  <si>
    <t>turbidity turbidity turbidity turbidity turbidity tuturbidity turbidity turbidity turbidity turbidity turbidityrbidity</t>
  </si>
  <si>
    <t>turbi</t>
  </si>
  <si>
    <t xml:space="preserve">P/A P/A P/A P/A P/A P/A P/A P/A P/A P/A P/A P/A P/A P/A </t>
  </si>
  <si>
    <t xml:space="preserve">Coliscan Coliscan Coliscan </t>
  </si>
  <si>
    <t>Coli</t>
  </si>
  <si>
    <t>Blue/Purp</t>
  </si>
  <si>
    <t>Pink</t>
  </si>
  <si>
    <t>Spread</t>
  </si>
  <si>
    <t>de-</t>
  </si>
  <si>
    <t>F coli</t>
  </si>
  <si>
    <t>G coli</t>
  </si>
  <si>
    <t>W</t>
  </si>
  <si>
    <t>P</t>
  </si>
  <si>
    <t>E coli/</t>
  </si>
  <si>
    <t>G coli/</t>
  </si>
  <si>
    <t>ppm</t>
  </si>
  <si>
    <t>°C</t>
  </si>
  <si>
    <t>gassed?</t>
  </si>
  <si>
    <t xml:space="preserve">Count </t>
  </si>
  <si>
    <t>factor</t>
  </si>
  <si>
    <t>Sur</t>
  </si>
  <si>
    <t>Sub</t>
  </si>
  <si>
    <t>date</t>
  </si>
  <si>
    <t>time</t>
  </si>
  <si>
    <t>1&amp;2</t>
  </si>
  <si>
    <t>3&amp;4</t>
  </si>
  <si>
    <t>100mL</t>
  </si>
  <si>
    <t>?</t>
  </si>
  <si>
    <t>n</t>
  </si>
  <si>
    <t>A</t>
  </si>
  <si>
    <t>Uppermost spring</t>
  </si>
  <si>
    <t>Clear sky, clear water; P/A, C, T</t>
  </si>
  <si>
    <t>G</t>
  </si>
  <si>
    <t>Bedrock spring</t>
  </si>
  <si>
    <t xml:space="preserve">Conventional </t>
  </si>
  <si>
    <t>Approximate conversion</t>
  </si>
  <si>
    <t xml:space="preserve"> to units understandable</t>
  </si>
  <si>
    <t>standable only</t>
  </si>
  <si>
    <t xml:space="preserve"> by other scientists</t>
  </si>
  <si>
    <t>g feces/</t>
  </si>
  <si>
    <t>to microbiologists)</t>
  </si>
  <si>
    <t>Buttwipes/</t>
  </si>
  <si>
    <t>Turds per</t>
  </si>
  <si>
    <t>mg feces</t>
  </si>
  <si>
    <t>swimming pool</t>
  </si>
  <si>
    <t>Fecal coliforms/</t>
  </si>
  <si>
    <t>swimming</t>
  </si>
  <si>
    <t>Treated Spring test tap</t>
  </si>
  <si>
    <t>U/C springs at treated tank test tap</t>
  </si>
  <si>
    <t xml:space="preserve">P'A no MUG - 50 mL; C; T; </t>
  </si>
  <si>
    <t>MF (plated 1/27/02 13:15 after refrigeration)</t>
  </si>
  <si>
    <t>I believe pipe adds turbidity to initial flow, high flow.  Left tap on high.</t>
  </si>
  <si>
    <t>10g/m</t>
  </si>
  <si>
    <t>U/C springs at raw tank test tap</t>
  </si>
  <si>
    <t>C/T</t>
  </si>
  <si>
    <t>All</t>
  </si>
  <si>
    <t>50 lpm ± clean, crystal clear flow into pool w/ bottom crystal clear at 2 m.</t>
  </si>
  <si>
    <t>±%b</t>
  </si>
  <si>
    <t>±%ab</t>
  </si>
  <si>
    <t>I'd drink it if it wearn't a sunny sunday in swimming season, though this is justabove the popular swimming holes.</t>
  </si>
  <si>
    <t>Big only</t>
  </si>
  <si>
    <t>&gt;.2mm only</t>
  </si>
  <si>
    <t>&gt;.5mm only</t>
  </si>
  <si>
    <t>SB22</t>
  </si>
  <si>
    <t>Rain, Runoff</t>
  </si>
  <si>
    <t>M19</t>
  </si>
  <si>
    <t>Rain-First roof wash</t>
  </si>
  <si>
    <t xml:space="preserve"> /m3 water</t>
  </si>
  <si>
    <t>m3 h20</t>
  </si>
  <si>
    <t xml:space="preserve"> =g feces/</t>
  </si>
  <si>
    <t>100 ml</t>
  </si>
  <si>
    <t xml:space="preserve"> pool</t>
  </si>
  <si>
    <t>Bathtub</t>
  </si>
  <si>
    <t>bottle</t>
  </si>
  <si>
    <t>ppb feces</t>
  </si>
  <si>
    <t>ppm feces</t>
  </si>
  <si>
    <t>100 m3</t>
  </si>
  <si>
    <t>Typical first world standards</t>
  </si>
  <si>
    <t>Full contact/swimming. Many bathtubs probably are out of compliance</t>
  </si>
  <si>
    <t>Partial contact/boating, same as for treated sewage discharge</t>
  </si>
  <si>
    <t>Sample measurements</t>
  </si>
  <si>
    <t>Typical level in chlorinated waters I've tested</t>
  </si>
  <si>
    <t>Looked sort of clean, not completely.  I'd would have drank a bit if pressed, as it was rinsed by a LOT of rain and has good pitch, low traffic. Considerable sediment visible on filter; cement roof particles?</t>
  </si>
  <si>
    <t>Touched back side of cotton with thumb by accident, but no extra colonies seemed to sprout in this area.</t>
  </si>
  <si>
    <t>M29</t>
  </si>
  <si>
    <t>Rain-Phone caseta roof</t>
  </si>
  <si>
    <t>10min</t>
  </si>
  <si>
    <t>Same time as M28. Cement slab roof.  Some junk stored on top. Ladder on side; probably occasional traffic for phone antenna.</t>
  </si>
  <si>
    <t xml:space="preserve">No particles. </t>
  </si>
  <si>
    <t>adj. for false positives on confirmation</t>
  </si>
  <si>
    <t>M27</t>
  </si>
  <si>
    <t xml:space="preserve">Rain-Natural surface runoff </t>
  </si>
  <si>
    <t>60min</t>
  </si>
  <si>
    <t xml:space="preserve">After downpour. collected 10 cm from Neighbor's spring. Fenced 10 m up hill, then lots of animal traffic just outside fence. </t>
  </si>
  <si>
    <t>a,b</t>
  </si>
  <si>
    <t>This runoff was flowing right into the spring. Light yellow-straw color (1/2 urine color), low ss.</t>
  </si>
  <si>
    <t>Collected in used cooking oil bottle after ten rinses.</t>
  </si>
  <si>
    <t>M24</t>
  </si>
  <si>
    <t>Rain-urban runoff-Puddle on side of soccer field</t>
  </si>
  <si>
    <t>±25%</t>
  </si>
  <si>
    <t>Felt truly evil.  Many nearly naked kids running barefoot over broken glass, rolling tires</t>
  </si>
  <si>
    <t>which were spinning this stuff in all directions. They looked fully alive, healthy, happy. Collected by Emilio.  0.25 ml=7 drops, 2 drops used.</t>
  </si>
  <si>
    <t>Wells, pit</t>
  </si>
  <si>
    <t>M1</t>
  </si>
  <si>
    <t>Well, pit-community drinking &amp; cooking</t>
  </si>
  <si>
    <t>&lt;10min</t>
  </si>
  <si>
    <t>These fecals unconfirmed</t>
  </si>
  <si>
    <t>Rain over oak canopy into steel bowl</t>
  </si>
  <si>
    <t>Rain in cistern from roof runoff</t>
  </si>
  <si>
    <t xml:space="preserve"> Cistern from hose</t>
  </si>
  <si>
    <t>Drinking rain</t>
  </si>
  <si>
    <t>B filtered in PUR filter</t>
  </si>
  <si>
    <t>tap water</t>
  </si>
  <si>
    <t>street runoff</t>
  </si>
  <si>
    <t>MC 38</t>
  </si>
  <si>
    <t>MC 39</t>
  </si>
  <si>
    <t>MC 40</t>
  </si>
  <si>
    <t>MC 41</t>
  </si>
  <si>
    <t>MC 33</t>
  </si>
  <si>
    <t>MC 34</t>
  </si>
  <si>
    <t>MC 35</t>
  </si>
  <si>
    <t>MC 36</t>
  </si>
  <si>
    <t>MC 37</t>
  </si>
  <si>
    <t>Codes</t>
  </si>
  <si>
    <t>169b</t>
  </si>
  <si>
    <t>173 note 1/28/2002  5:26 am opened spring line drain</t>
  </si>
  <si>
    <t>T/C Same as  174 but less flow - C too numerous to count</t>
  </si>
  <si>
    <t>174 note</t>
  </si>
  <si>
    <t>T/C Same as  174 but less flow, flow suddenly stable</t>
  </si>
  <si>
    <t>175note</t>
  </si>
  <si>
    <t>P/A no MUG;  overflow starte between 16:00 and 18:00</t>
  </si>
  <si>
    <t>Examples:</t>
  </si>
  <si>
    <t>Spring line drain</t>
  </si>
  <si>
    <t>T/C Water stored in pipe, brown, presumed from a few hours of runoff yesterday, + dislodged crud from rapid pipe flush. A few 1mm± chunks of rust visible, most material is fine.</t>
  </si>
  <si>
    <t>y-time</t>
  </si>
  <si>
    <t>Water suddenly much clearer; presumed to be current flow from spring.</t>
  </si>
  <si>
    <t>Shut spring line drain.</t>
  </si>
  <si>
    <t>P/A</t>
  </si>
  <si>
    <t>Coliscan</t>
  </si>
  <si>
    <t>Field Data Entry Sheet</t>
  </si>
  <si>
    <t>pres-</t>
  </si>
  <si>
    <t>Code</t>
  </si>
  <si>
    <t>Date &amp; time</t>
  </si>
  <si>
    <t>Exact location</t>
  </si>
  <si>
    <t>Conditions, appearance,</t>
  </si>
  <si>
    <t>Bottle</t>
  </si>
  <si>
    <t>sure</t>
  </si>
  <si>
    <t>NTU</t>
  </si>
  <si>
    <t>Time</t>
  </si>
  <si>
    <t>inc.</t>
  </si>
  <si>
    <t>mm/dd/yy hh:mm</t>
  </si>
  <si>
    <t xml:space="preserve"> </t>
  </si>
  <si>
    <t>odor, rainfall, etc</t>
  </si>
  <si>
    <t>Flow</t>
  </si>
  <si>
    <t>#</t>
  </si>
  <si>
    <t>Temp</t>
  </si>
  <si>
    <t>psi</t>
  </si>
  <si>
    <t>guess</t>
  </si>
  <si>
    <t>mL</t>
  </si>
  <si>
    <t>plated</t>
  </si>
  <si>
    <t>temp</t>
  </si>
  <si>
    <t>Hardness</t>
  </si>
  <si>
    <t>Enter your guesses in these boxes first!</t>
  </si>
  <si>
    <t xml:space="preserve">Fecal </t>
  </si>
  <si>
    <t>General</t>
  </si>
  <si>
    <t>UW1</t>
  </si>
  <si>
    <t>Mark's water bottle</t>
  </si>
  <si>
    <t xml:space="preserve">West cammino well water in nalgene bottle. Bottle is </t>
  </si>
  <si>
    <t>5 years in use, six months since last wash (he washes it when it starts to smell bad)</t>
  </si>
  <si>
    <t>na</t>
  </si>
  <si>
    <t>UW2</t>
  </si>
  <si>
    <t>Community pool outlet, 6" below surface</t>
  </si>
  <si>
    <t>Approx 64°, overcast ceiling, light drizzle all day</t>
  </si>
  <si>
    <t>Water in 70 cm deep in pila itself looked slightly milky; hose flow looked fine (of course)</t>
  </si>
  <si>
    <t>I didn't like the look of this for drinking.</t>
  </si>
  <si>
    <t>M4</t>
  </si>
  <si>
    <t>Well-water in Nati's kitchen Pila</t>
  </si>
  <si>
    <t>Appeared to not be in very regular use but had been recently for dishes, meat washing, etc.</t>
  </si>
  <si>
    <t>Fountain in Chase Palm Park at Garden Street</t>
  </si>
  <si>
    <t>refrigerated</t>
  </si>
  <si>
    <t>SB24</t>
  </si>
  <si>
    <t>Bathroom Sink Chase palm park</t>
  </si>
  <si>
    <t>SJC25</t>
  </si>
  <si>
    <t>refrigerated since 8/3 eve</t>
  </si>
  <si>
    <t>±20%</t>
  </si>
  <si>
    <t>±15%</t>
  </si>
  <si>
    <t>b</t>
  </si>
  <si>
    <t>SJC26</t>
  </si>
  <si>
    <t>SJC27</t>
  </si>
  <si>
    <t>SYR28</t>
  </si>
  <si>
    <t>White Rock middle of upper pool</t>
  </si>
  <si>
    <t>Used same dropper (rinsed) for all bottles</t>
  </si>
  <si>
    <t xml:space="preserve">Refrigerated from 9 am </t>
  </si>
  <si>
    <t>SYR29</t>
  </si>
  <si>
    <t>White Rock spring by lower pool</t>
  </si>
  <si>
    <t>SYR30</t>
  </si>
  <si>
    <t>It felt better than the laundry pila, worse than the community well.</t>
  </si>
  <si>
    <t>M20</t>
  </si>
  <si>
    <t>Well-from pila of Don Anarato's</t>
  </si>
  <si>
    <t>Bucket w/ rope lost in bottom.  Electric pump, crud in well.</t>
  </si>
  <si>
    <t>Used continually for dishwashing, laundry, bathing.  Pila full, clear.</t>
  </si>
  <si>
    <t>M16</t>
  </si>
  <si>
    <t>Well-Emilio's house</t>
  </si>
  <si>
    <t>From bucket on rope &amp; roller; they said it was dirty, but it didn't look too bad.</t>
  </si>
  <si>
    <t xml:space="preserve">This is one of the better made and sealed wells.  They have been using it only when water is not </t>
  </si>
  <si>
    <t>coming down from the spring. The water did feel less clean than from the pipe; I definitely wouldn't like to drink it.</t>
  </si>
  <si>
    <t>Springs-waters originating at El Chorrito, before rains</t>
  </si>
  <si>
    <t>M7</t>
  </si>
  <si>
    <t>Spring-Neighbor's hand-cut depression</t>
  </si>
  <si>
    <t>45r</t>
  </si>
  <si>
    <t>Sample taken from middle 5 cm below surface.  Sides damp w/ first 20 min light rain, no runoff.</t>
  </si>
  <si>
    <t xml:space="preserve">Water crystal clear; felt good but highly subject to catching surface runoff and debris falling down slope. </t>
  </si>
  <si>
    <t>M8</t>
  </si>
  <si>
    <t>Spring-El Chorrito-Old springbox tap</t>
  </si>
  <si>
    <t>23 hrs</t>
  </si>
  <si>
    <t>1" tap a few feet from 6x5m funky concrete springbox, recently repaired and sealed as well as possible</t>
  </si>
  <si>
    <t>but still subject to surface water contamination.</t>
  </si>
  <si>
    <t>I'd been drinking the water with some confidence (but with some minor symptoms) after sealing and before rains.</t>
  </si>
  <si>
    <t>M9</t>
  </si>
  <si>
    <t>Spring-El Chorrito-New springbox</t>
  </si>
  <si>
    <t xml:space="preserve">Pool inside, immediately before outlet.  Freshly built 1 x 1 x 7 m horizontal well in swampy area, in newly </t>
  </si>
  <si>
    <t>2m visibility...I'd left this dirty but it had been filled a few times</t>
  </si>
  <si>
    <t>H6</t>
  </si>
  <si>
    <t>light straw colored</t>
  </si>
  <si>
    <t>H7</t>
  </si>
  <si>
    <t>7/4/1999 13:00 nothing to count</t>
  </si>
  <si>
    <t>H3</t>
  </si>
  <si>
    <t>Cascada-Man-made pool at bottom of waterfall</t>
  </si>
  <si>
    <t>1m deep h2o, mix of last week's rain, 50 cm vis, dark tea colored...</t>
  </si>
  <si>
    <t>20±%</t>
  </si>
  <si>
    <t>little mud, a fair bit of plant matter on bottom.</t>
  </si>
  <si>
    <t>H2</t>
  </si>
  <si>
    <t>Cascada-light flow</t>
  </si>
  <si>
    <t>Taken from 5 cm below surface. Same comment as SB 21, but I'd be more concerned as this is downstream.</t>
  </si>
  <si>
    <t xml:space="preserve">Sediment was stirred up to the point of 4 m visibility, but settled again an hour before sample, </t>
  </si>
  <si>
    <t>when 16 people (8 kids) got out of swimming hole.</t>
  </si>
  <si>
    <t>Apparently settling purifies water, even with added contamination of swimming?</t>
  </si>
  <si>
    <t>SB23</t>
  </si>
  <si>
    <t>Red</t>
  </si>
  <si>
    <t>Suspect datum or result</t>
  </si>
  <si>
    <t>Italic</t>
  </si>
  <si>
    <t>Guesstimate</t>
  </si>
  <si>
    <t>Scratched turbidity sample bottle</t>
  </si>
  <si>
    <t>B</t>
  </si>
  <si>
    <t>Hard to draw line between colonies of too small size or too light pink color</t>
  </si>
  <si>
    <t>C</t>
  </si>
  <si>
    <t>Coliform test</t>
  </si>
  <si>
    <t>T</t>
  </si>
  <si>
    <t>Turbidity test</t>
  </si>
  <si>
    <t>Presence  Absence test (with MUG)</t>
  </si>
  <si>
    <t>Multipliers</t>
  </si>
  <si>
    <t>Constructed wetland inlet</t>
  </si>
  <si>
    <t xml:space="preserve">against wall near inlet, water 20 cm down, sample from 25 cm, </t>
  </si>
  <si>
    <t>±1</t>
  </si>
  <si>
    <t>Cloudy, no odor</t>
  </si>
  <si>
    <t>H9</t>
  </si>
  <si>
    <t>Constructed wetland outlet</t>
  </si>
  <si>
    <t>against wall near outlet, water 20 cm down, sample from surface</t>
  </si>
  <si>
    <t>Looked slightly cloudy, no odor</t>
  </si>
  <si>
    <t>Octotitlan springs-water supply for nearby village</t>
  </si>
  <si>
    <t>H15</t>
  </si>
  <si>
    <t>Chipuilote-spring</t>
  </si>
  <si>
    <t>Drinking water spring-fed pool of Ocotitlan</t>
  </si>
  <si>
    <t>Just before afternoon rain</t>
  </si>
  <si>
    <t>H16</t>
  </si>
  <si>
    <t>Chipuilote-seasonal creek</t>
  </si>
  <si>
    <t>Leaf-filled, surface-stagnant pool from which villiage</t>
  </si>
  <si>
    <t>cistern is filled by 2.5" hose about 1km long.  Lots of Chloro bottles, supposedly for laundry, they say.</t>
  </si>
  <si>
    <t>3:42am</t>
  </si>
  <si>
    <t>5 hrs</t>
  </si>
  <si>
    <t>h</t>
  </si>
  <si>
    <t>not such a great count</t>
  </si>
  <si>
    <t>Storage area roof, corrugated felt, 4:12 pitch, no branches above, first 10 min of first rain in several days?</t>
  </si>
  <si>
    <t>This water felt like it was getting clean, though not the roof not yet rinsed enough.  There is much less dust in the rainy season.</t>
  </si>
  <si>
    <t>This sample was put in the coliscan while there was still a piece of ice in it.  Agar folded over while evacuating first lab</t>
  </si>
  <si>
    <t>M28</t>
  </si>
  <si>
    <t>Rain-Emilio's Gutter</t>
  </si>
  <si>
    <t>20min</t>
  </si>
  <si>
    <t>After 20cm rain on cement tiles.  Was being collected in small bucket for dishwashing.</t>
  </si>
  <si>
    <t>±50%</t>
  </si>
  <si>
    <t>30 cm diameter, 25 cm deep hand cut well in solid rock, overflowing by springs through cracks in sides at approx. 5 lpm.</t>
  </si>
  <si>
    <t>at Nati's.  This poorly constructed shower has stagnant pools inside, which felt like a breeding ground and also smelled a bit dank.</t>
  </si>
  <si>
    <t>Dark chocolate brown, visibility less than 1 mm.  Maybe it was our imagination, but our legs tingled after fording.</t>
  </si>
  <si>
    <t>Tingly hot legs after numerous crossings, though maybe psychosomatic.</t>
  </si>
  <si>
    <t>About 1.5-2x normal flow. appeared clear.  No evidence of runoff entering, however runoff clearly ran over the top in quantity.</t>
  </si>
  <si>
    <t>I'd be real nervous about drinking this due to near certainty of some surface runoff entering., lots of animals just outside fence 10 m uphill.</t>
  </si>
  <si>
    <t>M26</t>
  </si>
  <si>
    <t>Spring-New horizontal well during heavy rain</t>
  </si>
  <si>
    <t>Same as m25 except no surface runoff in vicinity, flow at least double.  Water clear.</t>
  </si>
  <si>
    <t>b,</t>
  </si>
  <si>
    <t>±10%</t>
  </si>
  <si>
    <t>There was plywood over back access hole.</t>
  </si>
  <si>
    <t>No runoff in natural channel above.  Small watershed? Agar folded in about 10% of area.</t>
  </si>
  <si>
    <t>Greywaters</t>
  </si>
  <si>
    <t>M5</t>
  </si>
  <si>
    <t>Greywater-Nati's kitchen, Laundry outlet</t>
  </si>
  <si>
    <t>in mid trench in old greywater slimepit. Cloudy grey, mildly anaerobic, green filimentacious algae,</t>
  </si>
  <si>
    <t>strong anaerobic smell when pigs wallow.   This water looked pretty evil. I would step in it only under duress.</t>
  </si>
  <si>
    <t>M33</t>
  </si>
  <si>
    <t>Greywater from shower stall</t>
  </si>
  <si>
    <t>For greywater it looked pretty good-pipe is only 30 cm from stall to mulch basin.</t>
  </si>
  <si>
    <t xml:space="preserve">Fenced pit hand dug 1.5 m well with bottomless 2 gal galv bucket In regular use; water preferred by villagers for cooking, hot drinks, </t>
  </si>
  <si>
    <t>and drinking, supposedly after boiling.  Crystal clear. Accidentally kicked in 0.5 g sand before last ML water.</t>
  </si>
  <si>
    <t>Upriver from palapas, Geometry (funnel channeling debris into water) funky but water crystal clear; I'd drink it if I had too.</t>
  </si>
  <si>
    <t>M14</t>
  </si>
  <si>
    <t>Well, pit-communal laundry/ dish pit in river bed</t>
  </si>
  <si>
    <t>20 min</t>
  </si>
  <si>
    <t>Location, exact location, weather</t>
  </si>
  <si>
    <t>Enterobacteriaceae</t>
  </si>
  <si>
    <t>Ent/</t>
  </si>
  <si>
    <t>turbidity, color, odor, context, uses</t>
  </si>
  <si>
    <t>Intuitive sense</t>
  </si>
  <si>
    <t>Date</t>
  </si>
  <si>
    <t>5&amp;6</t>
  </si>
  <si>
    <t>SB20</t>
  </si>
  <si>
    <t>72hr r</t>
  </si>
  <si>
    <t>Only four big size pinks</t>
  </si>
  <si>
    <t xml:space="preserve">Crack in rock weeping 4 lpm± cool, clear water into 4 cm deep by 30 cm x 10 cm pool.  Subject </t>
  </si>
  <si>
    <t>±%</t>
  </si>
  <si>
    <t>to collecting crud falling from hillside, algae growth. Algae, rocks, sand removed by hand every few days</t>
  </si>
  <si>
    <t>as best as possible.  I was leery of this water for fear it was acutally creek water seeping through a crack from just a few feet away, but it seems like a very clean spring, if cleaned regularly.</t>
  </si>
  <si>
    <t>SB21</t>
  </si>
  <si>
    <t xml:space="preserve">About 4 m from chocolate river, 3 m from old well, which, when the groundwater level rose, filled with light brown foamy water. </t>
  </si>
  <si>
    <t>refrig. 7/27 20:00</t>
  </si>
  <si>
    <t>The water looked clear and was being collected for drinking (after boiling, they said) by several villagers.</t>
  </si>
  <si>
    <t>I felt very leery of this water due proximity to the river; people waded through, then stood with dripping legs right by the 2 gal galvanized bottomless bucket which was the water container.</t>
  </si>
  <si>
    <t>l</t>
  </si>
  <si>
    <t>Wells, corrugated steel lined</t>
  </si>
  <si>
    <t>M2</t>
  </si>
  <si>
    <t>Well-water from Nati's well</t>
  </si>
  <si>
    <t>19 hrs</t>
  </si>
  <si>
    <t>a,b, d</t>
  </si>
  <si>
    <t>at hose stream at laundry pila. Used for laundry, bathing, toilet handwash, some dishwash.</t>
  </si>
  <si>
    <t>72°</t>
  </si>
  <si>
    <t xml:space="preserve"> +0-1</t>
  </si>
  <si>
    <t>Across from last palapa, in 50 cm water.  Visibility 30 cm.  Looked and felt dirty, especially if you thought</t>
  </si>
  <si>
    <t xml:space="preserve"> about the area it drains (the toilet bushes of town)</t>
  </si>
  <si>
    <t>M34</t>
  </si>
  <si>
    <t>Beach-Nude Beach after day of heavy runoff</t>
  </si>
  <si>
    <t>Light brown colored band of runoff-mixed salt water clearly visible along entire coast.</t>
  </si>
  <si>
    <t>This beach felt less clean, but still way cleaner than the long beach, which seemed to be downcurrent from the river.</t>
  </si>
  <si>
    <t>Not so much land debris on beach.  We froliced in this water for at least 3 hours in the rain.</t>
  </si>
  <si>
    <t>buttwipes per shower</t>
  </si>
  <si>
    <t>Level in bath water according to CA Dept Health services study</t>
  </si>
  <si>
    <t>Typical greywater readings from Arizona greywater study</t>
  </si>
  <si>
    <t>Perhaps their test subjects must have an unconventional way of using a bathtub.</t>
  </si>
  <si>
    <t xml:space="preserve">How can the California department of health services maintain a straight face while claiming there are 400 buttwipes per bathtub of greywater (four grams of feces)!? </t>
  </si>
  <si>
    <t>First flush puddle of urban runoff in center of Mexican village</t>
  </si>
  <si>
    <t>The numbers were jiggled so the alternate units were even orders of magnitude.  In some cases the number used was close to the middle of the range, in others it was off</t>
  </si>
  <si>
    <t>1 large swimming pool = 1000 bathtubs=100,000 one liter bottles</t>
  </si>
  <si>
    <t>= 26,600 gallons</t>
  </si>
  <si>
    <t xml:space="preserve">Oh, I see; that's only 0.002 buttwipes  per bottle of water. If a buttwipe is 0.1 grams and you sip a milliliter of water while swimming, that's a ten millionth of a gram of poop--not so bad. </t>
  </si>
  <si>
    <t>Does this mean these alternative units are suspect? Yes. However, if you compare this to the amount of imprecision built into the use of mammalian fecal coliform bacteria as an indicator</t>
  </si>
  <si>
    <t xml:space="preserve">of the chance of infection in humans (the thing we actually care about), it is of little consequence. </t>
  </si>
  <si>
    <t>River-Second flush</t>
  </si>
  <si>
    <t>Looked like melted chocolate, just like first flush.  1mm visibility.  Lots of ss.</t>
  </si>
  <si>
    <t>disturbed soil in newly fenced area formerly frequented by grazing animals. Lid still had not been placed</t>
  </si>
  <si>
    <t xml:space="preserve"> in rear.  Has been through 1 heavy rain this season.  I'd drink the water with confidence in the dry season, take it off line in the wet season.</t>
  </si>
  <si>
    <t>M18</t>
  </si>
  <si>
    <t>Springs-Storage tank at crossing</t>
  </si>
  <si>
    <t>1 hr</t>
  </si>
  <si>
    <t>Tank had just drained, and this sample was from incoming water which crossed the floor and pooled</t>
  </si>
  <si>
    <t>False +</t>
  </si>
  <si>
    <t>First waterfall 7/24, this was the last falling water NOT diverted.</t>
  </si>
  <si>
    <t>±30%</t>
  </si>
  <si>
    <t>H13</t>
  </si>
  <si>
    <t>Cascada-slow</t>
  </si>
  <si>
    <t>20 lpm?</t>
  </si>
  <si>
    <t>H14</t>
  </si>
  <si>
    <t>Cascada-fast</t>
  </si>
  <si>
    <t>200 lpm? soon after downpour</t>
  </si>
  <si>
    <t>Wetland (blackwater treatment)</t>
  </si>
  <si>
    <t>H10</t>
  </si>
  <si>
    <t>i</t>
  </si>
  <si>
    <t xml:space="preserve">Last dribbles from hose; they'd just shut valve at the big pila, and had just filled the </t>
  </si>
  <si>
    <t>pila, so this is probably about as well-cleaned as the pipe gets.</t>
  </si>
  <si>
    <t>This water felt clean, though not for drinking.  All bacteria in middle 1/2 of radius of plate-why?</t>
  </si>
  <si>
    <t xml:space="preserve"> +0-3</t>
  </si>
  <si>
    <t>M6</t>
  </si>
  <si>
    <t>Spring fed creek outside fence</t>
  </si>
  <si>
    <t>45min r</t>
  </si>
  <si>
    <t>19;00</t>
  </si>
  <si>
    <t>Taken from flow just before papaya farm diversion pool.  Crystal clear, but animal feces visible on sides and in water.</t>
  </si>
  <si>
    <t>e</t>
  </si>
  <si>
    <t>water.  No rain 36 hours, light rain just starting but no runoff yet.</t>
  </si>
  <si>
    <t>I felt no hesitation stepping in this water or washing hands, but would hate to drink it.</t>
  </si>
  <si>
    <t>Springs-waters originating at El Chorrito, after moderate rain</t>
  </si>
  <si>
    <t>M21</t>
  </si>
  <si>
    <t>Spring-Old springbox</t>
  </si>
  <si>
    <t>30min</t>
  </si>
  <si>
    <t>5 hrs after finish of about 3 cm rain.</t>
  </si>
  <si>
    <t>M22</t>
  </si>
  <si>
    <t>Spring-New horizontal well</t>
  </si>
  <si>
    <t>M23</t>
  </si>
  <si>
    <t>Spring-Community storage tank</t>
  </si>
  <si>
    <t>including all runoff from 2 hr rain</t>
  </si>
  <si>
    <t>Springs-waters originating at El Chorrito, after heavy rain</t>
  </si>
  <si>
    <t>M25</t>
  </si>
  <si>
    <t>Spring-Old springbox during heavy rain</t>
  </si>
  <si>
    <t>During heavy rain (2-3 cm/hr) after about 20 cm of rain overnight.</t>
  </si>
  <si>
    <t>a, b</t>
  </si>
  <si>
    <t xml:space="preserve">Rain, end of B's copper downspout </t>
  </si>
  <si>
    <t>Cascada-Tinaco East to B's hot kitchen tap</t>
  </si>
  <si>
    <t>Cascada-Tinaco East to B's kitchen tap (cold)</t>
  </si>
  <si>
    <t>EXAMPLE: Indigenous community in Mexico</t>
  </si>
  <si>
    <t>After first 3 cm rain in two weeks; the second flush of 7 months of accumulated pig feces, greywater...Big brown puddle</t>
  </si>
  <si>
    <t>Didn't look that great to me; I'd definitely prefer my dishes to be dry first, though sometimes they weren't</t>
  </si>
  <si>
    <t>Approximate number of tightly rolled disposal diapers required to contaminate entire lagoon to this level</t>
  </si>
  <si>
    <t>Postulated effectiveness of septic tanks if flow is reduced 80%</t>
  </si>
  <si>
    <t>Minimum percentage effectiveness of septic tanks, assuming 100% of human feces in the lagoon ARE from septic tanks</t>
  </si>
  <si>
    <t>Grams feces introduced into septic tanks near the lagoon per day</t>
  </si>
  <si>
    <t>lbs</t>
  </si>
  <si>
    <t>amount of human fecal matter in lagoon in grams</t>
  </si>
  <si>
    <t>oz</t>
  </si>
  <si>
    <t>Average Lagoon fecal coliform concentrations for all dates, mpn/100ml</t>
  </si>
  <si>
    <t>Average Lagoon fecal coliform concentrations by date, mpn/100ml (from lower Rincon Creek watershed study by SB Co. Health and Heal the Ocean)</t>
  </si>
  <si>
    <t>Average Lagoon fecal coliform concentrations for all dates, mpn/100ml (calculated from data above)</t>
  </si>
  <si>
    <t>Percent of (a) which is human, based on matches from study.  It was not clear if this extrapolates, but it seems like a reasonable number.</t>
  </si>
  <si>
    <t>Average concentration of fecal coliforms of human origin mpn/100ml  (a*b)</t>
  </si>
  <si>
    <t>Approximate conversion factor from fecal coliform mpn/100ml to parts per billion of feces (see assumptions below)</t>
  </si>
  <si>
    <t>assumed:10 million coliforms per gram of wet feces (dog=23 million, human 13 million...)</t>
  </si>
  <si>
    <t>assumed: 1000g feces/person/day (one source gave 1113g as the average daily production of feces)</t>
  </si>
  <si>
    <t>Average concentration of fecal matter of human origin in ppb (same as mg/m3) (c*d))</t>
  </si>
  <si>
    <t>gal</t>
  </si>
  <si>
    <t>Approximate volume of lagoon in m3. It was approximately 60m long, 4.5 m wide and .5 m deep, average at the time of the study</t>
  </si>
  <si>
    <t>g</t>
  </si>
  <si>
    <t>Used for irrigation; looked great for that.  Used 3 drops. 8 drops=.25 ml. 2ml sediment (sand) on bottom of sample container.</t>
  </si>
  <si>
    <t>River</t>
  </si>
  <si>
    <t>M15</t>
  </si>
  <si>
    <t>River-First flash flood</t>
  </si>
  <si>
    <t>45 minutes after first front of water passed (unnoticed in dark).  River went from dry bed to over 30 m wide</t>
  </si>
  <si>
    <t xml:space="preserve"> and average 25 cm deep.  The river does not normally come down until october.  This first flush cleared seven dry</t>
  </si>
  <si>
    <t xml:space="preserve"> season months worth of human and animal feces in a swath a few dozen meters wide by a few dozen km long. </t>
  </si>
  <si>
    <t>M31</t>
  </si>
  <si>
    <t xml:space="preserve">Water looked crystal clear, but unrestricted access by grazing animals, etc. made me feel like </t>
  </si>
  <si>
    <t>washing dishes was as close as I'd ever want to get to drinking this water.</t>
  </si>
  <si>
    <t>M35</t>
  </si>
  <si>
    <t>Well, pit-Freshly re-dug community drinking &amp; cooking</t>
  </si>
  <si>
    <t>Beach-Nude beach</t>
  </si>
  <si>
    <t xml:space="preserve">Taken in 1 m deep water in a state of extreme wave agitation (3 m closed out shorebreaks); water was turbid, </t>
  </si>
  <si>
    <t xml:space="preserve">and depth ranged from minus 0.5 m to 1 m in this spot every minute.  The whole beach felt </t>
  </si>
  <si>
    <t>very clean to me, and seemed to be upcurrent of the contamination from Mauruata.  I didn't worry about</t>
  </si>
  <si>
    <t xml:space="preserve"> drinking little bits or carrying it around in my ears.  No trash, little organic debris on this beach.</t>
  </si>
  <si>
    <t>M11</t>
  </si>
  <si>
    <t>Beach-Middle beach</t>
  </si>
  <si>
    <t>30 min</t>
  </si>
  <si>
    <t>Taken in 1 m deep water.  This beach is normally calm enough for distance swimming</t>
  </si>
  <si>
    <t>but had 2 m waves this day.  Felt and looked clean but not as clean as nude beach.</t>
  </si>
  <si>
    <t>M12</t>
  </si>
  <si>
    <t>Beach-Long beach</t>
  </si>
  <si>
    <t>90min</t>
  </si>
  <si>
    <t>50 paces from estuary inlet.  This beach had 1.5 m waves, looked and felt much dirtier than others.</t>
  </si>
  <si>
    <t>?a</t>
  </si>
  <si>
    <t xml:space="preserve">The water was turbid with organic debris and fine black sand.  Numerous palapas directly on the beach, </t>
  </si>
  <si>
    <t>fishing boats, dead fish, vultures all around.  I didn't particulary want to get into the water, but when my daughter did I got into it and enjoyed it.</t>
  </si>
  <si>
    <t>M13</t>
  </si>
  <si>
    <t>Beach-Estuary</t>
  </si>
  <si>
    <t>120min</t>
  </si>
  <si>
    <t>Standards, unit conversions, and examples of Fecal Coliform levels in water</t>
  </si>
  <si>
    <t>Yuck!--raw sewage is like 500 turds in a swimming pool!</t>
  </si>
  <si>
    <t>1 turd=10,000 buttwipes=1000g feces= 2.2 pounds feces</t>
  </si>
  <si>
    <t>Wow…it's safe to swim in natural waters containing the equivalent of 200 buttwipes per swimming pool?--</t>
  </si>
  <si>
    <t>mg/ 1000l</t>
  </si>
  <si>
    <t>Liters pers shower; ten minutes at 10 l a minute</t>
  </si>
  <si>
    <t>mg/ shower</t>
  </si>
  <si>
    <t xml:space="preserve">grams/ shower; </t>
  </si>
  <si>
    <t>amount of human fecal matter in lagoon (mg) (f*g)</t>
  </si>
  <si>
    <t>amount of human fecal matter in lagoon in grams (g/1000)</t>
  </si>
  <si>
    <t>Number of houses (from study)</t>
  </si>
  <si>
    <t>Average number of people per house (guess)</t>
  </si>
  <si>
    <t>Daily feces production per person, grams (one source gave 1113g as the average daily production of feces)</t>
  </si>
  <si>
    <t>kk</t>
  </si>
  <si>
    <t>Percentage of septic tank effluent which are closer to the lagoon than the ocean (guess)</t>
  </si>
  <si>
    <t>Grams feces introduced into septic tanks near the lagoon per day (i*j*k*kk)</t>
  </si>
  <si>
    <t>Assumption:  the lagoon water is changed each day by flow (this is highly variable)</t>
  </si>
  <si>
    <t>m</t>
  </si>
  <si>
    <t>Human feces in the lagoon as a percentage of human feces introduced to tanks per day (h/l)</t>
  </si>
  <si>
    <t>Minimum percentage effectiveness of septic tanks for preventing contaminated water from going into the lagoon, assuming 100% of human feces in the lagoon ARE from septic tanks</t>
  </si>
  <si>
    <t>o</t>
  </si>
  <si>
    <t>Postulated effectiveness of septic tanks if flow is reduced 80% (n *1/90%)</t>
  </si>
  <si>
    <t>p</t>
  </si>
  <si>
    <t>q</t>
  </si>
  <si>
    <t>s</t>
  </si>
  <si>
    <t>Number of days of maximum septic tank contamination equalled by one day of 100% raw sewage flow (l/h)</t>
  </si>
  <si>
    <t>t</t>
  </si>
  <si>
    <t>Number of years of maximum septic tank contamination equalled by one day of 100% raw sewage flow (l/h)</t>
  </si>
  <si>
    <t>u</t>
  </si>
  <si>
    <t>Cost of project in dollars</t>
  </si>
  <si>
    <t>v</t>
  </si>
  <si>
    <t>Lifespan in years</t>
  </si>
  <si>
    <t>w</t>
  </si>
  <si>
    <t>Maximum grams of feces kept out of the lagoon in thirty years h*365*30</t>
  </si>
  <si>
    <t>x</t>
  </si>
  <si>
    <t>Dollars per gram u/w</t>
  </si>
  <si>
    <t>Rincon Point Sewer Calculations Summary</t>
  </si>
  <si>
    <t>Rincon Point Sewer Calculations—Detail</t>
  </si>
  <si>
    <t>This stuff looks super nasty; I washed my legs after.</t>
  </si>
  <si>
    <t>M32</t>
  </si>
  <si>
    <t>River-Second flush, minus sediment</t>
  </si>
  <si>
    <t>Same as M31 except allowed to settle for one hour.</t>
  </si>
  <si>
    <t>Beaches</t>
  </si>
  <si>
    <t>M10</t>
  </si>
  <si>
    <r>
      <t xml:space="preserve">units </t>
    </r>
    <r>
      <rPr>
        <i/>
        <sz val="9"/>
        <rFont val="Geneva"/>
        <family val="0"/>
      </rPr>
      <t>(under-</t>
    </r>
  </si>
  <si>
    <t>Unit derivation notes for the scientifically inclined:</t>
  </si>
  <si>
    <t>Conversions to new novice user-friendly units</t>
  </si>
  <si>
    <t xml:space="preserve">by 30% or more. Some authorities put the number of fecal coliforms in 100 ml of pure human feces at 3,000,000,000, for an overall error of a factor of three in the conversion. </t>
  </si>
  <si>
    <t>at the outlet.  Looked and felt clean, though I don't know if I'd drink it with enthusiasm.</t>
  </si>
  <si>
    <t>In found bottle, well-rinsed with H202.  Also put h2o2 on pad in MF unit.</t>
  </si>
  <si>
    <t>Adj. false pos on conf.</t>
  </si>
  <si>
    <t>??</t>
  </si>
  <si>
    <t>M17</t>
  </si>
  <si>
    <t>Spring-Pipe from El Chorrito at Emilio's Pila</t>
  </si>
  <si>
    <t>15 min</t>
  </si>
  <si>
    <t>Bottled Water</t>
  </si>
  <si>
    <t>M30</t>
  </si>
  <si>
    <t>Bottled water-brand new</t>
  </si>
  <si>
    <t>1min</t>
  </si>
  <si>
    <t>Used careful sterile technique, except the same white pad reused from beginning.</t>
  </si>
  <si>
    <t>j</t>
  </si>
  <si>
    <t>This is what we and half the villagers were drinking. (the other half drink spring water).</t>
  </si>
  <si>
    <t>refrig 12:00-15:00</t>
  </si>
  <si>
    <t>k</t>
  </si>
  <si>
    <t>M3</t>
  </si>
  <si>
    <t>Bottled water garafon</t>
  </si>
  <si>
    <t>opened 20 hrs w/ 1cm2 slit in plastic cap</t>
  </si>
  <si>
    <t>B±%</t>
  </si>
  <si>
    <t>From bottling plant in Tecoman which supplies whole villiage</t>
  </si>
  <si>
    <t>Felt fine for drinking.  With continual refilling w/o cleaning, small bottles would develop a "live" taste</t>
  </si>
  <si>
    <t>Notes</t>
  </si>
  <si>
    <t>Next time</t>
  </si>
  <si>
    <t>for rain samples, note rain intensity.</t>
  </si>
  <si>
    <t>Funky count-agar folded over while evacuating lab 1</t>
  </si>
  <si>
    <t>early count</t>
  </si>
  <si>
    <t>lots of teeny white colonies</t>
  </si>
  <si>
    <t xml:space="preserve">k </t>
  </si>
  <si>
    <t>these colonies light orange in color!</t>
  </si>
  <si>
    <t>big colony count only</t>
  </si>
  <si>
    <t>EXAMPLE: Santa Barbara coliform test log</t>
  </si>
  <si>
    <t>EXAMPLE: General and Fecal coliforms at mountain community in Mexico</t>
  </si>
  <si>
    <t>Ineffective wooden lid.  I'd hesitate to drink it unless it were regularly bailed out and cleaned, or remade more protected from runoff. I'd drank a small amount.</t>
  </si>
  <si>
    <t>Project cost in dollars per gram of feces removed</t>
  </si>
  <si>
    <t>$/oz</t>
  </si>
  <si>
    <t>Number of years of maximum septic tank contamination equalled by one day of 100% raw sewage flow</t>
  </si>
  <si>
    <t>Number of days of maximum septic tank contamination equalled by one day of 100% raw sewage flow</t>
  </si>
  <si>
    <t>Approximate number of days one person's bowel movement could comtaminate the lagoon to this level</t>
  </si>
  <si>
    <t>The Arizona Water Conservation Alliance found around 4,000. At a pretty slimy shower stall in Mexico I measured 2,000. I guess the users were more careful?</t>
  </si>
  <si>
    <r>
      <t xml:space="preserve">For drinking water </t>
    </r>
    <r>
      <rPr>
        <i/>
        <sz val="9"/>
        <rFont val="Geneva"/>
        <family val="2"/>
      </rPr>
      <t xml:space="preserve">general </t>
    </r>
    <r>
      <rPr>
        <sz val="9"/>
        <rFont val="Geneva"/>
        <family val="0"/>
      </rPr>
      <t>coliforms are to be less than 1 per 100 ml</t>
    </r>
  </si>
  <si>
    <t>Surface water in watershed for unfiltered drinking</t>
  </si>
  <si>
    <t>Shellfish growing waters</t>
  </si>
  <si>
    <t>Level in crystal clear CA river water we swam in all day…no issues</t>
  </si>
  <si>
    <t>Raw sewage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</si>
</sst>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f"/>
    <numFmt numFmtId="166" formatCode="0.0000"/>
    <numFmt numFmtId="167" formatCode="0\°"/>
    <numFmt numFmtId="168" formatCode="0.0%"/>
    <numFmt numFmtId="169" formatCode="0.000"/>
    <numFmt numFmtId="170" formatCode="0.00000"/>
    <numFmt numFmtId="171" formatCode="#,##0.000"/>
    <numFmt numFmtId="172" formatCode="#,##0;\(#,##0\)"/>
    <numFmt numFmtId="173" formatCode="0.000000%"/>
    <numFmt numFmtId="174" formatCode="0.0000%"/>
  </numFmts>
  <fonts count="54">
    <font>
      <sz val="9"/>
      <name val="Geneva"/>
      <family val="0"/>
    </font>
    <font>
      <b/>
      <sz val="9"/>
      <name val="Geneva"/>
      <family val="0"/>
    </font>
    <font>
      <i/>
      <sz val="9"/>
      <name val="Geneva"/>
      <family val="0"/>
    </font>
    <font>
      <b/>
      <i/>
      <sz val="9"/>
      <name val="Geneva"/>
      <family val="0"/>
    </font>
    <font>
      <sz val="10"/>
      <name val="Geneva"/>
      <family val="0"/>
    </font>
    <font>
      <b/>
      <sz val="10"/>
      <name val="Geneva"/>
      <family val="0"/>
    </font>
    <font>
      <i/>
      <sz val="10"/>
      <name val="Geneva"/>
      <family val="0"/>
    </font>
    <font>
      <sz val="10"/>
      <color indexed="12"/>
      <name val="Geneva"/>
      <family val="0"/>
    </font>
    <font>
      <b/>
      <sz val="10"/>
      <color indexed="10"/>
      <name val="Geneva"/>
      <family val="0"/>
    </font>
    <font>
      <sz val="10"/>
      <color indexed="10"/>
      <name val="Geneva"/>
      <family val="0"/>
    </font>
    <font>
      <b/>
      <sz val="14"/>
      <name val="Geneva"/>
      <family val="0"/>
    </font>
    <font>
      <b/>
      <sz val="12"/>
      <color indexed="10"/>
      <name val="Geneva"/>
      <family val="0"/>
    </font>
    <font>
      <sz val="12"/>
      <name val="Geneva"/>
      <family val="0"/>
    </font>
    <font>
      <b/>
      <sz val="12"/>
      <name val="Geneva"/>
      <family val="0"/>
    </font>
    <font>
      <b/>
      <sz val="9"/>
      <color indexed="8"/>
      <name val="Geneva"/>
      <family val="0"/>
    </font>
    <font>
      <sz val="9"/>
      <color indexed="8"/>
      <name val="Genev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9"/>
      <color indexed="30"/>
      <name val="Geneva"/>
      <family val="2"/>
    </font>
    <font>
      <u val="single"/>
      <sz val="9"/>
      <color indexed="25"/>
      <name val="Genev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9"/>
      <color theme="11"/>
      <name val="Geneva"/>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Geneva"/>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s>
  <borders count="1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style="medium"/>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double"/>
      <top style="thin"/>
      <bottom>
        <color indexed="63"/>
      </bottom>
    </border>
    <border>
      <left style="double"/>
      <right>
        <color indexed="63"/>
      </right>
      <top style="double"/>
      <bottom style="double"/>
    </border>
    <border>
      <left>
        <color indexed="63"/>
      </left>
      <right>
        <color indexed="63"/>
      </right>
      <top style="double"/>
      <bottom style="double"/>
    </border>
    <border>
      <left style="hair"/>
      <right style="hair"/>
      <top style="hair"/>
      <bottom style="hair"/>
    </border>
    <border>
      <left>
        <color indexed="63"/>
      </left>
      <right style="hair"/>
      <top>
        <color indexed="63"/>
      </top>
      <bottom style="hair"/>
    </border>
    <border>
      <left>
        <color indexed="63"/>
      </left>
      <right style="hair"/>
      <top style="hair"/>
      <bottom style="hair"/>
    </border>
    <border>
      <left style="thin"/>
      <right style="thin"/>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thin"/>
      <top>
        <color indexed="63"/>
      </top>
      <bottom style="hair"/>
    </border>
    <border>
      <left style="hair"/>
      <right style="hair"/>
      <top>
        <color indexed="63"/>
      </top>
      <bottom style="hair"/>
    </border>
    <border>
      <left>
        <color indexed="63"/>
      </left>
      <right style="double"/>
      <top style="double"/>
      <bottom style="double"/>
    </border>
    <border>
      <left style="hair"/>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double"/>
      <right style="double"/>
      <top style="double"/>
      <bottom style="double"/>
    </border>
    <border>
      <left>
        <color indexed="63"/>
      </left>
      <right style="hair"/>
      <top style="thin"/>
      <bottom>
        <color indexed="63"/>
      </bottom>
    </border>
    <border>
      <left style="hair"/>
      <right style="hair"/>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double"/>
    </border>
    <border>
      <left>
        <color indexed="63"/>
      </left>
      <right style="hair"/>
      <top>
        <color indexed="63"/>
      </top>
      <bottom style="double"/>
    </border>
    <border>
      <left style="medium"/>
      <right>
        <color indexed="63"/>
      </right>
      <top>
        <color indexed="63"/>
      </top>
      <bottom>
        <color indexed="63"/>
      </bottom>
    </border>
    <border>
      <left>
        <color indexed="63"/>
      </left>
      <right style="double"/>
      <top>
        <color indexed="63"/>
      </top>
      <bottom>
        <color indexed="63"/>
      </bottom>
    </border>
    <border>
      <left style="double"/>
      <right style="double"/>
      <top>
        <color indexed="63"/>
      </top>
      <bottom style="double"/>
    </border>
    <border>
      <left style="thick"/>
      <right>
        <color indexed="63"/>
      </right>
      <top style="thick"/>
      <bottom>
        <color indexed="63"/>
      </bottom>
    </border>
    <border>
      <left>
        <color indexed="63"/>
      </left>
      <right>
        <color indexed="63"/>
      </right>
      <top style="thick"/>
      <bottom>
        <color indexed="63"/>
      </bottom>
    </border>
    <border>
      <left style="hair"/>
      <right style="hair"/>
      <top style="thick"/>
      <bottom>
        <color indexed="63"/>
      </bottom>
    </border>
    <border>
      <left style="hair"/>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color indexed="63"/>
      </bottom>
    </border>
    <border>
      <left>
        <color indexed="63"/>
      </left>
      <right style="thick"/>
      <top style="thin"/>
      <bottom>
        <color indexed="63"/>
      </bottom>
    </border>
    <border>
      <left style="thick"/>
      <right>
        <color indexed="63"/>
      </right>
      <top style="hair"/>
      <bottom>
        <color indexed="63"/>
      </bottom>
    </border>
    <border>
      <left>
        <color indexed="63"/>
      </left>
      <right style="thick"/>
      <top style="hair"/>
      <bottom>
        <color indexed="63"/>
      </bottom>
    </border>
    <border>
      <left style="thick"/>
      <right>
        <color indexed="63"/>
      </right>
      <top style="hair"/>
      <bottom style="thin"/>
    </border>
    <border>
      <left style="thick"/>
      <right>
        <color indexed="63"/>
      </right>
      <top style="hair"/>
      <bottom style="thick"/>
    </border>
    <border>
      <left>
        <color indexed="63"/>
      </left>
      <right>
        <color indexed="63"/>
      </right>
      <top style="hair"/>
      <bottom style="thick"/>
    </border>
    <border>
      <left>
        <color indexed="63"/>
      </left>
      <right>
        <color indexed="63"/>
      </right>
      <top>
        <color indexed="63"/>
      </top>
      <bottom style="thick"/>
    </border>
    <border>
      <left style="thin"/>
      <right style="thin"/>
      <top>
        <color indexed="63"/>
      </top>
      <bottom style="thick"/>
    </border>
    <border>
      <left>
        <color indexed="63"/>
      </left>
      <right style="hair"/>
      <top>
        <color indexed="63"/>
      </top>
      <bottom style="thick"/>
    </border>
    <border>
      <left>
        <color indexed="63"/>
      </left>
      <right style="hair"/>
      <top style="hair"/>
      <bottom style="thick"/>
    </border>
    <border>
      <left style="hair"/>
      <right style="hair"/>
      <top style="hair"/>
      <bottom style="thick"/>
    </border>
    <border>
      <left style="hair"/>
      <right style="hair"/>
      <top>
        <color indexed="63"/>
      </top>
      <bottom style="thick"/>
    </border>
    <border>
      <left>
        <color indexed="63"/>
      </left>
      <right style="thick"/>
      <top style="hair"/>
      <bottom style="thick"/>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style="medium"/>
      <right style="hair"/>
      <top style="hair"/>
      <bottom style="hair"/>
    </border>
    <border>
      <left style="medium"/>
      <right>
        <color indexed="63"/>
      </right>
      <top style="hair"/>
      <bottom style="hair"/>
    </border>
    <border>
      <left style="thin"/>
      <right>
        <color indexed="63"/>
      </right>
      <top style="hair"/>
      <bottom style="hair"/>
    </border>
    <border>
      <left style="thin"/>
      <right style="hair"/>
      <top style="hair"/>
      <bottom style="hair"/>
    </border>
    <border>
      <left style="hair"/>
      <right>
        <color indexed="63"/>
      </right>
      <top style="hair"/>
      <bottom>
        <color indexed="63"/>
      </bottom>
    </border>
    <border>
      <left style="thin"/>
      <right>
        <color indexed="63"/>
      </right>
      <top style="hair"/>
      <bottom>
        <color indexed="63"/>
      </bottom>
    </border>
    <border>
      <left style="thin"/>
      <right style="hair"/>
      <top style="hair"/>
      <bottom>
        <color indexed="63"/>
      </bottom>
    </border>
    <border>
      <left style="hair"/>
      <right>
        <color indexed="63"/>
      </right>
      <top style="thin"/>
      <bottom style="hair"/>
    </border>
    <border>
      <left>
        <color indexed="63"/>
      </left>
      <right>
        <color indexed="63"/>
      </right>
      <top style="thin"/>
      <bottom style="hair"/>
    </border>
    <border>
      <left style="medium"/>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medium"/>
      <right style="hair"/>
      <top style="hair"/>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color indexed="63"/>
      </right>
      <top style="thick"/>
      <bottom>
        <color indexed="63"/>
      </bottom>
    </border>
    <border>
      <left style="thin"/>
      <right style="medium"/>
      <top style="thick"/>
      <bottom>
        <color indexed="63"/>
      </bottom>
    </border>
    <border>
      <left style="medium"/>
      <right>
        <color indexed="63"/>
      </right>
      <top style="thick"/>
      <bottom>
        <color indexed="63"/>
      </bottom>
    </border>
    <border>
      <left style="thin"/>
      <right style="medium"/>
      <top style="thin"/>
      <bottom>
        <color indexed="63"/>
      </bottom>
    </border>
    <border>
      <left style="thin"/>
      <right>
        <color indexed="63"/>
      </right>
      <top style="dashed"/>
      <bottom>
        <color indexed="63"/>
      </bottom>
    </border>
    <border>
      <left style="thin"/>
      <right style="medium"/>
      <top style="dashed"/>
      <bottom>
        <color indexed="63"/>
      </bottom>
    </border>
    <border>
      <left style="medium"/>
      <right>
        <color indexed="63"/>
      </right>
      <top style="dashed"/>
      <bottom>
        <color indexed="63"/>
      </bottom>
    </border>
    <border>
      <left>
        <color indexed="63"/>
      </left>
      <right>
        <color indexed="63"/>
      </right>
      <top style="dashed"/>
      <bottom>
        <color indexed="63"/>
      </bottom>
    </border>
    <border>
      <left style="thin"/>
      <right>
        <color indexed="63"/>
      </right>
      <top style="dashed"/>
      <bottom style="thin"/>
    </border>
    <border>
      <left>
        <color indexed="63"/>
      </left>
      <right>
        <color indexed="63"/>
      </right>
      <top style="dashed"/>
      <bottom style="thin"/>
    </border>
    <border>
      <left style="thin"/>
      <right style="thin"/>
      <top style="dashed"/>
      <bottom style="thin"/>
    </border>
    <border>
      <left style="thin"/>
      <right>
        <color indexed="63"/>
      </right>
      <top style="thick"/>
      <bottom style="thin"/>
    </border>
    <border>
      <left>
        <color indexed="63"/>
      </left>
      <right>
        <color indexed="63"/>
      </right>
      <top style="thick"/>
      <bottom style="thin"/>
    </border>
    <border>
      <left style="thin"/>
      <right style="thin"/>
      <top style="thick"/>
      <bottom style="thin"/>
    </border>
    <border>
      <left style="thin"/>
      <right>
        <color indexed="63"/>
      </right>
      <top style="thin"/>
      <bottom style="dashed"/>
    </border>
    <border>
      <left style="thin"/>
      <right style="medium"/>
      <top style="thin"/>
      <bottom style="dashed"/>
    </border>
    <border>
      <left style="medium"/>
      <right>
        <color indexed="63"/>
      </right>
      <top>
        <color indexed="63"/>
      </top>
      <bottom style="dashed"/>
    </border>
    <border>
      <left>
        <color indexed="63"/>
      </left>
      <right>
        <color indexed="63"/>
      </right>
      <top>
        <color indexed="63"/>
      </top>
      <bottom style="dashed"/>
    </border>
    <border>
      <left style="thin"/>
      <right>
        <color indexed="63"/>
      </right>
      <top>
        <color indexed="63"/>
      </top>
      <bottom style="dashed"/>
    </border>
    <border>
      <left>
        <color indexed="63"/>
      </left>
      <right>
        <color indexed="63"/>
      </right>
      <top style="thin"/>
      <bottom style="dashed"/>
    </border>
    <border>
      <left style="thin"/>
      <right style="thin"/>
      <top style="thin"/>
      <bottom style="dashed"/>
    </border>
    <border>
      <left style="thin"/>
      <right style="medium"/>
      <top style="thin"/>
      <bottom style="thin"/>
    </border>
    <border>
      <left style="medium"/>
      <right>
        <color indexed="63"/>
      </right>
      <top>
        <color indexed="63"/>
      </top>
      <bottom style="thin"/>
    </border>
    <border>
      <left style="thin"/>
      <right style="thin"/>
      <top style="medium"/>
      <bottom>
        <color indexed="63"/>
      </bottom>
    </border>
    <border>
      <left style="thin"/>
      <right style="thin"/>
      <top style="thick"/>
      <bottom>
        <color indexed="63"/>
      </bottom>
    </border>
    <border>
      <left style="medium"/>
      <right>
        <color indexed="63"/>
      </right>
      <top style="thin"/>
      <bottom style="thick"/>
    </border>
    <border>
      <left>
        <color indexed="63"/>
      </left>
      <right>
        <color indexed="63"/>
      </right>
      <top style="thin"/>
      <bottom style="thick"/>
    </border>
    <border>
      <left style="thin"/>
      <right>
        <color indexed="63"/>
      </right>
      <top style="thin"/>
      <bottom style="thick"/>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thick"/>
    </border>
    <border>
      <left style="thin"/>
      <right style="thin"/>
      <top>
        <color indexed="63"/>
      </top>
      <bottom style="medium"/>
    </border>
    <border>
      <left style="medium"/>
      <right>
        <color indexed="63"/>
      </right>
      <top style="medium"/>
      <bottom>
        <color indexed="63"/>
      </bottom>
    </border>
    <border>
      <left style="thin"/>
      <right style="medium"/>
      <top>
        <color indexed="63"/>
      </top>
      <bottom style="thick"/>
    </border>
    <border>
      <left style="medium"/>
      <right>
        <color indexed="63"/>
      </right>
      <top style="medium"/>
      <bottom style="medium"/>
    </border>
    <border>
      <left style="medium"/>
      <right>
        <color indexed="63"/>
      </right>
      <top style="medium"/>
      <bottom style="thick"/>
    </border>
    <border>
      <left>
        <color indexed="63"/>
      </left>
      <right>
        <color indexed="63"/>
      </right>
      <top style="medium"/>
      <bottom style="thick"/>
    </border>
    <border>
      <left style="thin"/>
      <right>
        <color indexed="63"/>
      </right>
      <top style="medium"/>
      <bottom style="thick"/>
    </border>
    <border>
      <left style="thin"/>
      <right style="thin"/>
      <top style="medium"/>
      <bottom style="thick"/>
    </border>
    <border>
      <left>
        <color indexed="63"/>
      </left>
      <right style="thin"/>
      <top style="thin"/>
      <bottom style="thin"/>
    </border>
    <border>
      <left style="medium"/>
      <right style="hair"/>
      <top>
        <color indexed="63"/>
      </top>
      <bottom style="hair"/>
    </border>
    <border>
      <left style="medium"/>
      <right>
        <color indexed="63"/>
      </right>
      <top>
        <color indexed="63"/>
      </top>
      <bottom style="hair"/>
    </border>
    <border>
      <left style="thin"/>
      <right>
        <color indexed="63"/>
      </right>
      <top>
        <color indexed="63"/>
      </top>
      <bottom style="hair"/>
    </border>
    <border>
      <left style="thin"/>
      <right style="hair"/>
      <top>
        <color indexed="63"/>
      </top>
      <bottom style="hair"/>
    </border>
    <border>
      <left style="hair"/>
      <right style="hair"/>
      <top style="thin"/>
      <bottom style="thin"/>
    </border>
    <border>
      <left style="medium"/>
      <right style="hair"/>
      <top style="thin"/>
      <bottom style="thin"/>
    </border>
    <border>
      <left style="hair"/>
      <right>
        <color indexed="63"/>
      </right>
      <top style="thin"/>
      <bottom style="thin"/>
    </border>
    <border>
      <left style="medium"/>
      <right>
        <color indexed="63"/>
      </right>
      <top style="thin"/>
      <bottom style="thin"/>
    </border>
    <border>
      <left style="thin"/>
      <right style="hair"/>
      <top style="thin"/>
      <bottom style="thin"/>
    </border>
    <border>
      <left style="hair"/>
      <right style="thin"/>
      <top style="thin"/>
      <bottom style="thin"/>
    </border>
    <border>
      <left>
        <color indexed="63"/>
      </left>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medium"/>
      <right style="hair"/>
      <top style="hair"/>
      <bottom style="thin"/>
    </border>
    <border>
      <left style="hair"/>
      <right>
        <color indexed="63"/>
      </right>
      <top style="hair"/>
      <bottom style="thin"/>
    </border>
    <border>
      <left style="thin"/>
      <right>
        <color indexed="63"/>
      </right>
      <top style="hair"/>
      <bottom style="thin"/>
    </border>
    <border>
      <left style="thin"/>
      <right style="hair"/>
      <top style="hair"/>
      <bottom style="thin"/>
    </border>
    <border>
      <left style="hair"/>
      <right style="thin"/>
      <top style="hair"/>
      <bottom style="thin"/>
    </border>
    <border>
      <left style="hair"/>
      <right style="medium"/>
      <top style="hair"/>
      <bottom style="medium"/>
    </border>
    <border>
      <left style="hair"/>
      <right style="hair"/>
      <top style="hair"/>
      <bottom style="medium"/>
    </border>
    <border>
      <left style="medium"/>
      <right style="hair"/>
      <top style="hair"/>
      <bottom style="medium"/>
    </border>
    <border>
      <left style="hair"/>
      <right style="medium"/>
      <top style="hair"/>
      <bottom style="hair"/>
    </border>
    <border>
      <left style="hair"/>
      <right style="medium"/>
      <top style="medium"/>
      <bottom style="hair"/>
    </border>
    <border>
      <left style="hair"/>
      <right style="hair"/>
      <top style="medium"/>
      <bottom style="hair"/>
    </border>
    <border>
      <left style="medium"/>
      <right style="hair"/>
      <top style="medium"/>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44">
    <xf numFmtId="0" fontId="0" fillId="0" borderId="0" xfId="0" applyAlignment="1">
      <alignment/>
    </xf>
    <xf numFmtId="22" fontId="0" fillId="0" borderId="0" xfId="0" applyNumberFormat="1" applyAlignment="1">
      <alignment/>
    </xf>
    <xf numFmtId="0" fontId="0" fillId="0" borderId="0" xfId="0" applyBorder="1" applyAlignment="1">
      <alignment/>
    </xf>
    <xf numFmtId="22" fontId="0" fillId="0" borderId="0" xfId="0" applyNumberFormat="1" applyBorder="1" applyAlignment="1">
      <alignment/>
    </xf>
    <xf numFmtId="0" fontId="4" fillId="0" borderId="0" xfId="0" applyFont="1" applyBorder="1" applyAlignment="1">
      <alignment wrapText="1"/>
    </xf>
    <xf numFmtId="0" fontId="4" fillId="0" borderId="0" xfId="0" applyFont="1" applyAlignment="1">
      <alignment wrapText="1"/>
    </xf>
    <xf numFmtId="0" fontId="4" fillId="0" borderId="10" xfId="0" applyFont="1" applyBorder="1" applyAlignment="1">
      <alignment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xf>
    <xf numFmtId="22" fontId="0" fillId="0" borderId="15" xfId="0" applyNumberFormat="1" applyBorder="1" applyAlignment="1">
      <alignment/>
    </xf>
    <xf numFmtId="0" fontId="0" fillId="0" borderId="15" xfId="0" applyBorder="1" applyAlignment="1">
      <alignment/>
    </xf>
    <xf numFmtId="0" fontId="4" fillId="0" borderId="15" xfId="0" applyFont="1" applyBorder="1" applyAlignment="1">
      <alignment wrapText="1"/>
    </xf>
    <xf numFmtId="0" fontId="4" fillId="0" borderId="16" xfId="0" applyFont="1" applyBorder="1" applyAlignment="1">
      <alignment wrapText="1"/>
    </xf>
    <xf numFmtId="22" fontId="0" fillId="33" borderId="15" xfId="0" applyNumberFormat="1" applyFill="1" applyBorder="1" applyAlignment="1">
      <alignment/>
    </xf>
    <xf numFmtId="0" fontId="0" fillId="33" borderId="0" xfId="0" applyFill="1" applyBorder="1" applyAlignment="1">
      <alignment/>
    </xf>
    <xf numFmtId="0" fontId="4" fillId="33" borderId="0" xfId="0" applyFont="1" applyFill="1" applyBorder="1" applyAlignment="1">
      <alignment wrapText="1"/>
    </xf>
    <xf numFmtId="0" fontId="4" fillId="33" borderId="17" xfId="0" applyFont="1" applyFill="1" applyBorder="1" applyAlignment="1">
      <alignment wrapText="1"/>
    </xf>
    <xf numFmtId="0" fontId="4" fillId="0" borderId="10" xfId="0" applyFont="1" applyBorder="1" applyAlignment="1">
      <alignment/>
    </xf>
    <xf numFmtId="22" fontId="0" fillId="0" borderId="0" xfId="0" applyNumberFormat="1" applyBorder="1" applyAlignment="1">
      <alignment/>
    </xf>
    <xf numFmtId="0" fontId="0" fillId="0" borderId="0" xfId="0" applyBorder="1" applyAlignment="1">
      <alignment/>
    </xf>
    <xf numFmtId="0" fontId="4" fillId="0" borderId="0" xfId="0" applyFont="1" applyBorder="1" applyAlignment="1">
      <alignment/>
    </xf>
    <xf numFmtId="0" fontId="4" fillId="33" borderId="18" xfId="0" applyFont="1" applyFill="1" applyBorder="1" applyAlignment="1">
      <alignment/>
    </xf>
    <xf numFmtId="165" fontId="0" fillId="0" borderId="19" xfId="0" applyNumberFormat="1" applyFill="1" applyBorder="1" applyAlignment="1">
      <alignment/>
    </xf>
    <xf numFmtId="2" fontId="0" fillId="0" borderId="20" xfId="0" applyNumberFormat="1" applyFill="1" applyBorder="1" applyAlignment="1">
      <alignment/>
    </xf>
    <xf numFmtId="165" fontId="0" fillId="0" borderId="21" xfId="0" applyNumberFormat="1" applyFill="1" applyBorder="1" applyAlignment="1">
      <alignment/>
    </xf>
    <xf numFmtId="1" fontId="0" fillId="0" borderId="20" xfId="0" applyNumberFormat="1" applyFill="1" applyBorder="1" applyAlignment="1">
      <alignment/>
    </xf>
    <xf numFmtId="2" fontId="0" fillId="0" borderId="20" xfId="0" applyNumberFormat="1" applyFill="1" applyBorder="1" applyAlignment="1">
      <alignment/>
    </xf>
    <xf numFmtId="166" fontId="0" fillId="0" borderId="20" xfId="0" applyNumberFormat="1" applyFill="1" applyBorder="1" applyAlignment="1">
      <alignment/>
    </xf>
    <xf numFmtId="165" fontId="0" fillId="0" borderId="22" xfId="0" applyNumberFormat="1" applyFill="1" applyBorder="1" applyAlignment="1">
      <alignment horizontal="center"/>
    </xf>
    <xf numFmtId="165" fontId="0" fillId="0" borderId="23" xfId="0" applyNumberFormat="1" applyFill="1" applyBorder="1" applyAlignment="1">
      <alignment horizontal="center"/>
    </xf>
    <xf numFmtId="1" fontId="0" fillId="0" borderId="22" xfId="0" applyNumberFormat="1" applyFill="1" applyBorder="1" applyAlignment="1">
      <alignment horizontal="center"/>
    </xf>
    <xf numFmtId="1" fontId="0" fillId="0" borderId="20" xfId="0" applyNumberFormat="1" applyFill="1" applyBorder="1" applyAlignment="1">
      <alignment horizontal="center"/>
    </xf>
    <xf numFmtId="2" fontId="0" fillId="0" borderId="20" xfId="0" applyNumberFormat="1" applyFill="1" applyBorder="1" applyAlignment="1">
      <alignment horizontal="center"/>
    </xf>
    <xf numFmtId="165" fontId="0" fillId="0" borderId="24" xfId="0" applyNumberFormat="1" applyFill="1" applyBorder="1" applyAlignment="1">
      <alignment horizontal="center"/>
    </xf>
    <xf numFmtId="165" fontId="0" fillId="0" borderId="16" xfId="0" applyNumberFormat="1" applyFill="1" applyBorder="1" applyAlignment="1">
      <alignment horizontal="center"/>
    </xf>
    <xf numFmtId="1" fontId="0" fillId="0" borderId="24" xfId="0" applyNumberFormat="1" applyFill="1" applyBorder="1" applyAlignment="1">
      <alignment horizontal="center"/>
    </xf>
    <xf numFmtId="1" fontId="0" fillId="0" borderId="25" xfId="0" applyNumberFormat="1" applyFill="1" applyBorder="1" applyAlignment="1">
      <alignment horizontal="center"/>
    </xf>
    <xf numFmtId="2" fontId="0" fillId="0" borderId="25" xfId="0" applyNumberFormat="1" applyFill="1" applyBorder="1" applyAlignment="1">
      <alignment horizontal="center"/>
    </xf>
    <xf numFmtId="166" fontId="0" fillId="0" borderId="25" xfId="0" applyNumberFormat="1" applyFill="1" applyBorder="1" applyAlignment="1">
      <alignment/>
    </xf>
    <xf numFmtId="165" fontId="0" fillId="0" borderId="26" xfId="0" applyNumberFormat="1" applyFill="1" applyBorder="1" applyAlignment="1">
      <alignment/>
    </xf>
    <xf numFmtId="165" fontId="0" fillId="0" borderId="10" xfId="0" applyNumberFormat="1" applyFill="1" applyBorder="1" applyAlignment="1">
      <alignment/>
    </xf>
    <xf numFmtId="1" fontId="0" fillId="0" borderId="26" xfId="0" applyNumberFormat="1" applyFill="1" applyBorder="1" applyAlignment="1">
      <alignment/>
    </xf>
    <xf numFmtId="1" fontId="0" fillId="0" borderId="27" xfId="0" applyNumberFormat="1" applyFill="1" applyBorder="1" applyAlignment="1">
      <alignment/>
    </xf>
    <xf numFmtId="2" fontId="0" fillId="0" borderId="27" xfId="0" applyNumberFormat="1" applyFill="1" applyBorder="1" applyAlignment="1">
      <alignment/>
    </xf>
    <xf numFmtId="166" fontId="0" fillId="0" borderId="27" xfId="0" applyNumberFormat="1" applyFill="1" applyBorder="1" applyAlignment="1">
      <alignment/>
    </xf>
    <xf numFmtId="22" fontId="0" fillId="0" borderId="13" xfId="0" applyNumberFormat="1" applyBorder="1" applyAlignment="1">
      <alignment/>
    </xf>
    <xf numFmtId="165" fontId="0" fillId="0" borderId="28" xfId="0" applyNumberFormat="1" applyFill="1" applyBorder="1" applyAlignment="1">
      <alignment/>
    </xf>
    <xf numFmtId="1" fontId="0" fillId="0" borderId="21" xfId="0" applyNumberFormat="1" applyFill="1" applyBorder="1" applyAlignment="1">
      <alignment/>
    </xf>
    <xf numFmtId="1" fontId="0" fillId="0" borderId="29" xfId="0" applyNumberFormat="1" applyFill="1" applyBorder="1" applyAlignment="1">
      <alignment/>
    </xf>
    <xf numFmtId="1" fontId="0" fillId="0" borderId="19" xfId="0" applyNumberFormat="1" applyFill="1" applyBorder="1" applyAlignment="1">
      <alignment/>
    </xf>
    <xf numFmtId="1" fontId="0" fillId="0" borderId="30" xfId="0" applyNumberFormat="1" applyFill="1" applyBorder="1" applyAlignment="1">
      <alignment/>
    </xf>
    <xf numFmtId="166" fontId="0" fillId="0" borderId="31" xfId="0" applyNumberFormat="1" applyFill="1" applyBorder="1" applyAlignment="1">
      <alignment/>
    </xf>
    <xf numFmtId="166" fontId="0" fillId="0" borderId="31" xfId="0" applyNumberFormat="1" applyFill="1" applyBorder="1" applyAlignment="1">
      <alignment/>
    </xf>
    <xf numFmtId="0" fontId="0" fillId="0" borderId="32" xfId="0" applyBorder="1" applyAlignment="1">
      <alignment/>
    </xf>
    <xf numFmtId="22" fontId="0" fillId="33" borderId="33" xfId="0" applyNumberFormat="1" applyFill="1" applyBorder="1" applyAlignment="1">
      <alignment/>
    </xf>
    <xf numFmtId="0" fontId="0" fillId="33" borderId="34" xfId="0" applyFill="1" applyBorder="1" applyAlignment="1">
      <alignment/>
    </xf>
    <xf numFmtId="165" fontId="0" fillId="0" borderId="26" xfId="0" applyNumberFormat="1" applyFill="1" applyBorder="1" applyAlignment="1">
      <alignment horizontal="center"/>
    </xf>
    <xf numFmtId="165" fontId="0" fillId="0" borderId="10" xfId="0" applyNumberFormat="1" applyFill="1" applyBorder="1" applyAlignment="1">
      <alignment horizontal="center"/>
    </xf>
    <xf numFmtId="2" fontId="0" fillId="0" borderId="27" xfId="0" applyNumberFormat="1" applyFill="1" applyBorder="1" applyAlignment="1">
      <alignment horizontal="center"/>
    </xf>
    <xf numFmtId="0" fontId="4" fillId="33" borderId="17" xfId="0" applyFont="1" applyFill="1" applyBorder="1" applyAlignment="1">
      <alignment vertical="top" wrapText="1"/>
    </xf>
    <xf numFmtId="0" fontId="6" fillId="33" borderId="35" xfId="0" applyFont="1" applyFill="1" applyBorder="1" applyAlignment="1">
      <alignment wrapText="1"/>
    </xf>
    <xf numFmtId="165" fontId="2" fillId="0" borderId="35" xfId="0" applyNumberFormat="1" applyFont="1" applyFill="1" applyBorder="1" applyAlignment="1">
      <alignment horizontal="center"/>
    </xf>
    <xf numFmtId="1" fontId="2" fillId="34" borderId="36" xfId="0" applyNumberFormat="1" applyFont="1" applyFill="1" applyBorder="1" applyAlignment="1">
      <alignment horizontal="center"/>
    </xf>
    <xf numFmtId="1" fontId="2" fillId="34" borderId="37" xfId="0" applyNumberFormat="1" applyFont="1" applyFill="1" applyBorder="1" applyAlignment="1">
      <alignment horizontal="center"/>
    </xf>
    <xf numFmtId="2" fontId="2" fillId="0" borderId="35" xfId="0" applyNumberFormat="1" applyFont="1" applyFill="1" applyBorder="1" applyAlignment="1">
      <alignment horizontal="center"/>
    </xf>
    <xf numFmtId="166" fontId="2" fillId="34" borderId="12" xfId="0" applyNumberFormat="1" applyFont="1" applyFill="1" applyBorder="1" applyAlignment="1">
      <alignment/>
    </xf>
    <xf numFmtId="1" fontId="0" fillId="0" borderId="38" xfId="0" applyNumberFormat="1" applyFill="1" applyBorder="1" applyAlignment="1">
      <alignment/>
    </xf>
    <xf numFmtId="1" fontId="0" fillId="0" borderId="39" xfId="0" applyNumberFormat="1" applyFill="1" applyBorder="1" applyAlignment="1">
      <alignment/>
    </xf>
    <xf numFmtId="1" fontId="0" fillId="0" borderId="40" xfId="0" applyNumberFormat="1" applyFill="1" applyBorder="1" applyAlignment="1">
      <alignment/>
    </xf>
    <xf numFmtId="1" fontId="0" fillId="0" borderId="41" xfId="0" applyNumberFormat="1" applyFill="1" applyBorder="1" applyAlignment="1">
      <alignment/>
    </xf>
    <xf numFmtId="1" fontId="0" fillId="0" borderId="42" xfId="0" applyNumberFormat="1" applyFill="1" applyBorder="1" applyAlignment="1">
      <alignment/>
    </xf>
    <xf numFmtId="1" fontId="0" fillId="0" borderId="43" xfId="0" applyNumberFormat="1" applyFill="1" applyBorder="1" applyAlignment="1">
      <alignment/>
    </xf>
    <xf numFmtId="1" fontId="0" fillId="0" borderId="44" xfId="0" applyNumberFormat="1" applyFill="1" applyBorder="1" applyAlignment="1">
      <alignment/>
    </xf>
    <xf numFmtId="1" fontId="0" fillId="0" borderId="45" xfId="0" applyNumberFormat="1" applyFill="1" applyBorder="1" applyAlignment="1">
      <alignment/>
    </xf>
    <xf numFmtId="1" fontId="2" fillId="0" borderId="35" xfId="0" applyNumberFormat="1" applyFont="1" applyFill="1" applyBorder="1" applyAlignment="1">
      <alignment/>
    </xf>
    <xf numFmtId="1" fontId="2" fillId="0" borderId="30" xfId="0" applyNumberFormat="1" applyFont="1" applyFill="1" applyBorder="1" applyAlignment="1">
      <alignment/>
    </xf>
    <xf numFmtId="20" fontId="0" fillId="0" borderId="13" xfId="0" applyNumberFormat="1" applyBorder="1" applyAlignment="1">
      <alignment/>
    </xf>
    <xf numFmtId="0" fontId="0" fillId="33" borderId="46" xfId="0" applyFill="1" applyBorder="1" applyAlignment="1">
      <alignment/>
    </xf>
    <xf numFmtId="22" fontId="0" fillId="0" borderId="29" xfId="0" applyNumberFormat="1" applyBorder="1" applyAlignment="1">
      <alignment/>
    </xf>
    <xf numFmtId="0" fontId="0" fillId="33" borderId="29" xfId="0" applyFill="1" applyBorder="1" applyAlignment="1">
      <alignment/>
    </xf>
    <xf numFmtId="0" fontId="4" fillId="33" borderId="47" xfId="0" applyFont="1" applyFill="1" applyBorder="1" applyAlignment="1">
      <alignment wrapText="1"/>
    </xf>
    <xf numFmtId="0" fontId="6" fillId="33" borderId="48" xfId="0" applyFont="1" applyFill="1" applyBorder="1" applyAlignment="1">
      <alignment wrapText="1"/>
    </xf>
    <xf numFmtId="165" fontId="2" fillId="0" borderId="48" xfId="0" applyNumberFormat="1" applyFont="1" applyFill="1" applyBorder="1" applyAlignment="1">
      <alignment horizontal="center"/>
    </xf>
    <xf numFmtId="1" fontId="2" fillId="34" borderId="26" xfId="0" applyNumberFormat="1" applyFont="1" applyFill="1" applyBorder="1" applyAlignment="1">
      <alignment horizontal="center"/>
    </xf>
    <xf numFmtId="1" fontId="2" fillId="34" borderId="27" xfId="0" applyNumberFormat="1" applyFont="1" applyFill="1" applyBorder="1" applyAlignment="1">
      <alignment horizontal="center"/>
    </xf>
    <xf numFmtId="2" fontId="2" fillId="0" borderId="48" xfId="0" applyNumberFormat="1" applyFont="1" applyFill="1" applyBorder="1" applyAlignment="1">
      <alignment horizontal="center"/>
    </xf>
    <xf numFmtId="166" fontId="2" fillId="34" borderId="0" xfId="0" applyNumberFormat="1" applyFont="1" applyFill="1" applyBorder="1" applyAlignment="1">
      <alignment/>
    </xf>
    <xf numFmtId="1" fontId="2" fillId="0" borderId="48" xfId="0" applyNumberFormat="1" applyFont="1" applyFill="1" applyBorder="1" applyAlignment="1">
      <alignment/>
    </xf>
    <xf numFmtId="1" fontId="2" fillId="0" borderId="41" xfId="0" applyNumberFormat="1" applyFont="1" applyFill="1" applyBorder="1" applyAlignment="1">
      <alignment/>
    </xf>
    <xf numFmtId="0" fontId="0" fillId="0" borderId="49" xfId="0" applyBorder="1" applyAlignment="1">
      <alignment/>
    </xf>
    <xf numFmtId="22" fontId="0" fillId="0" borderId="50" xfId="0" applyNumberFormat="1" applyBorder="1" applyAlignment="1">
      <alignment/>
    </xf>
    <xf numFmtId="0" fontId="0" fillId="0" borderId="50" xfId="0" applyBorder="1" applyAlignment="1">
      <alignment/>
    </xf>
    <xf numFmtId="0" fontId="4" fillId="0" borderId="50" xfId="0" applyFont="1" applyBorder="1" applyAlignment="1">
      <alignment wrapText="1"/>
    </xf>
    <xf numFmtId="165" fontId="0" fillId="0" borderId="50" xfId="0" applyNumberFormat="1" applyFill="1" applyBorder="1" applyAlignment="1">
      <alignment/>
    </xf>
    <xf numFmtId="1" fontId="0" fillId="0" borderId="50" xfId="0" applyNumberFormat="1" applyFill="1" applyBorder="1" applyAlignment="1">
      <alignment/>
    </xf>
    <xf numFmtId="2" fontId="0" fillId="0" borderId="51" xfId="0" applyNumberFormat="1" applyFill="1" applyBorder="1" applyAlignment="1">
      <alignment/>
    </xf>
    <xf numFmtId="166" fontId="0" fillId="0" borderId="52" xfId="0" applyNumberFormat="1" applyFill="1" applyBorder="1" applyAlignment="1">
      <alignment/>
    </xf>
    <xf numFmtId="0" fontId="0" fillId="0" borderId="53" xfId="0" applyBorder="1" applyAlignment="1">
      <alignment/>
    </xf>
    <xf numFmtId="0" fontId="5" fillId="0" borderId="54" xfId="0" applyFont="1" applyBorder="1" applyAlignment="1">
      <alignment/>
    </xf>
    <xf numFmtId="0" fontId="0" fillId="0" borderId="55" xfId="0" applyBorder="1" applyAlignment="1">
      <alignment/>
    </xf>
    <xf numFmtId="0" fontId="0" fillId="0" borderId="54" xfId="0" applyBorder="1" applyAlignment="1">
      <alignment/>
    </xf>
    <xf numFmtId="0" fontId="0" fillId="0" borderId="55" xfId="0" applyBorder="1" applyAlignment="1">
      <alignment/>
    </xf>
    <xf numFmtId="0" fontId="0" fillId="33" borderId="56" xfId="0" applyFill="1" applyBorder="1" applyAlignment="1">
      <alignment/>
    </xf>
    <xf numFmtId="0" fontId="0" fillId="33" borderId="57" xfId="0" applyFill="1"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22" fontId="0" fillId="33" borderId="62" xfId="0" applyNumberFormat="1" applyFill="1" applyBorder="1" applyAlignment="1">
      <alignment/>
    </xf>
    <xf numFmtId="0" fontId="0" fillId="33" borderId="63" xfId="0" applyFill="1" applyBorder="1" applyAlignment="1">
      <alignment/>
    </xf>
    <xf numFmtId="0" fontId="4" fillId="33" borderId="63" xfId="0" applyFont="1" applyFill="1" applyBorder="1" applyAlignment="1">
      <alignment wrapText="1"/>
    </xf>
    <xf numFmtId="0" fontId="4" fillId="0" borderId="64" xfId="0" applyFont="1" applyBorder="1" applyAlignment="1">
      <alignment wrapText="1"/>
    </xf>
    <xf numFmtId="165" fontId="0" fillId="0" borderId="65" xfId="0" applyNumberFormat="1" applyFill="1" applyBorder="1" applyAlignment="1">
      <alignment horizontal="center"/>
    </xf>
    <xf numFmtId="165" fontId="0" fillId="0" borderId="64" xfId="0" applyNumberFormat="1" applyFill="1" applyBorder="1" applyAlignment="1">
      <alignment horizontal="center"/>
    </xf>
    <xf numFmtId="1" fontId="0" fillId="0" borderId="66" xfId="0" applyNumberFormat="1" applyFill="1" applyBorder="1" applyAlignment="1">
      <alignment horizontal="center"/>
    </xf>
    <xf numFmtId="1" fontId="0" fillId="0" borderId="67" xfId="0" applyNumberFormat="1" applyFill="1" applyBorder="1" applyAlignment="1">
      <alignment horizontal="center"/>
    </xf>
    <xf numFmtId="2" fontId="0" fillId="0" borderId="68" xfId="0" applyNumberFormat="1" applyFill="1" applyBorder="1" applyAlignment="1">
      <alignment horizontal="center"/>
    </xf>
    <xf numFmtId="166" fontId="0" fillId="0" borderId="67" xfId="0" applyNumberFormat="1" applyFill="1" applyBorder="1" applyAlignment="1">
      <alignment/>
    </xf>
    <xf numFmtId="1" fontId="0" fillId="0" borderId="68" xfId="0" applyNumberFormat="1" applyFill="1" applyBorder="1" applyAlignment="1">
      <alignment/>
    </xf>
    <xf numFmtId="0" fontId="0" fillId="0" borderId="69" xfId="0" applyBorder="1" applyAlignment="1">
      <alignment/>
    </xf>
    <xf numFmtId="0" fontId="0" fillId="33" borderId="54" xfId="0" applyFill="1" applyBorder="1" applyAlignment="1">
      <alignment/>
    </xf>
    <xf numFmtId="0" fontId="0" fillId="33" borderId="55" xfId="0" applyFill="1" applyBorder="1" applyAlignment="1">
      <alignment/>
    </xf>
    <xf numFmtId="0" fontId="0" fillId="34" borderId="27" xfId="0" applyFill="1" applyBorder="1" applyAlignment="1">
      <alignment/>
    </xf>
    <xf numFmtId="0" fontId="0" fillId="35" borderId="27" xfId="0" applyFill="1" applyBorder="1" applyAlignment="1">
      <alignment/>
    </xf>
    <xf numFmtId="164" fontId="0" fillId="0" borderId="0" xfId="0" applyNumberFormat="1" applyAlignment="1">
      <alignment/>
    </xf>
    <xf numFmtId="0" fontId="0" fillId="0" borderId="26" xfId="0" applyBorder="1" applyAlignment="1">
      <alignment/>
    </xf>
    <xf numFmtId="0" fontId="0" fillId="0" borderId="27" xfId="0" applyBorder="1" applyAlignment="1">
      <alignment/>
    </xf>
    <xf numFmtId="0" fontId="0" fillId="0" borderId="70" xfId="0" applyBorder="1" applyAlignment="1">
      <alignment/>
    </xf>
    <xf numFmtId="165" fontId="0" fillId="34" borderId="27" xfId="0" applyNumberFormat="1" applyFill="1" applyBorder="1" applyAlignment="1">
      <alignment/>
    </xf>
    <xf numFmtId="165" fontId="0" fillId="35" borderId="27" xfId="0" applyNumberFormat="1" applyFill="1" applyBorder="1" applyAlignment="1">
      <alignment/>
    </xf>
    <xf numFmtId="2" fontId="0" fillId="0" borderId="0" xfId="0" applyNumberFormat="1" applyFill="1" applyBorder="1" applyAlignment="1">
      <alignment/>
    </xf>
    <xf numFmtId="164" fontId="0" fillId="0" borderId="0" xfId="0" applyNumberFormat="1" applyFill="1" applyBorder="1" applyAlignment="1">
      <alignment/>
    </xf>
    <xf numFmtId="0" fontId="0" fillId="0" borderId="27" xfId="0" applyFill="1" applyBorder="1" applyAlignment="1">
      <alignment/>
    </xf>
    <xf numFmtId="0" fontId="0" fillId="0" borderId="70" xfId="0" applyFill="1" applyBorder="1" applyAlignment="1">
      <alignment/>
    </xf>
    <xf numFmtId="0" fontId="0" fillId="0" borderId="0" xfId="0" applyFill="1" applyBorder="1" applyAlignment="1">
      <alignment/>
    </xf>
    <xf numFmtId="0" fontId="7" fillId="0" borderId="0" xfId="0" applyFont="1" applyFill="1" applyBorder="1" applyAlignment="1">
      <alignment/>
    </xf>
    <xf numFmtId="3" fontId="8" fillId="0" borderId="26" xfId="0" applyNumberFormat="1" applyFont="1" applyFill="1" applyBorder="1" applyAlignment="1">
      <alignment/>
    </xf>
    <xf numFmtId="3" fontId="0" fillId="0" borderId="70" xfId="0" applyNumberFormat="1" applyFill="1" applyBorder="1" applyAlignment="1">
      <alignment/>
    </xf>
    <xf numFmtId="0" fontId="0" fillId="36" borderId="0" xfId="0" applyFill="1" applyBorder="1" applyAlignment="1">
      <alignment/>
    </xf>
    <xf numFmtId="22" fontId="0" fillId="36" borderId="0" xfId="0" applyNumberFormat="1" applyFill="1" applyBorder="1" applyAlignment="1">
      <alignment/>
    </xf>
    <xf numFmtId="0" fontId="4" fillId="36" borderId="0" xfId="0" applyFont="1" applyFill="1" applyBorder="1" applyAlignment="1">
      <alignment wrapText="1"/>
    </xf>
    <xf numFmtId="2" fontId="0" fillId="36" borderId="0" xfId="0" applyNumberFormat="1" applyFill="1" applyBorder="1" applyAlignment="1">
      <alignment/>
    </xf>
    <xf numFmtId="164" fontId="0" fillId="36" borderId="0" xfId="0" applyNumberFormat="1" applyFill="1" applyBorder="1" applyAlignment="1">
      <alignment/>
    </xf>
    <xf numFmtId="1" fontId="0" fillId="36" borderId="26" xfId="0" applyNumberFormat="1" applyFill="1" applyBorder="1" applyAlignment="1">
      <alignment/>
    </xf>
    <xf numFmtId="1" fontId="0" fillId="36" borderId="27" xfId="0" applyNumberFormat="1" applyFill="1" applyBorder="1" applyAlignment="1">
      <alignment/>
    </xf>
    <xf numFmtId="0" fontId="0" fillId="36" borderId="27" xfId="0" applyFill="1" applyBorder="1" applyAlignment="1">
      <alignment/>
    </xf>
    <xf numFmtId="2" fontId="0" fillId="36" borderId="27" xfId="0" applyNumberFormat="1" applyFill="1" applyBorder="1" applyAlignment="1">
      <alignment/>
    </xf>
    <xf numFmtId="0" fontId="0" fillId="37" borderId="0" xfId="0" applyFill="1" applyBorder="1" applyAlignment="1">
      <alignment/>
    </xf>
    <xf numFmtId="22" fontId="0" fillId="37" borderId="0" xfId="0" applyNumberFormat="1" applyFill="1" applyBorder="1" applyAlignment="1">
      <alignment/>
    </xf>
    <xf numFmtId="0" fontId="4" fillId="37" borderId="0" xfId="0" applyFont="1" applyFill="1" applyBorder="1" applyAlignment="1">
      <alignment wrapText="1"/>
    </xf>
    <xf numFmtId="165" fontId="0" fillId="34" borderId="29" xfId="0" applyNumberFormat="1" applyFill="1" applyBorder="1" applyAlignment="1">
      <alignment/>
    </xf>
    <xf numFmtId="165" fontId="0" fillId="35" borderId="29" xfId="0" applyNumberFormat="1" applyFill="1" applyBorder="1" applyAlignment="1">
      <alignment/>
    </xf>
    <xf numFmtId="2" fontId="0" fillId="37" borderId="0" xfId="0" applyNumberFormat="1" applyFill="1" applyBorder="1" applyAlignment="1">
      <alignment/>
    </xf>
    <xf numFmtId="164" fontId="0" fillId="37" borderId="0" xfId="0" applyNumberFormat="1" applyFill="1" applyBorder="1" applyAlignment="1">
      <alignment/>
    </xf>
    <xf numFmtId="1" fontId="0" fillId="36" borderId="21" xfId="0" applyNumberFormat="1" applyFill="1" applyBorder="1" applyAlignment="1">
      <alignment/>
    </xf>
    <xf numFmtId="1" fontId="0" fillId="36" borderId="29" xfId="0" applyNumberFormat="1" applyFill="1" applyBorder="1" applyAlignment="1">
      <alignment/>
    </xf>
    <xf numFmtId="0" fontId="0" fillId="36" borderId="29" xfId="0" applyFill="1" applyBorder="1" applyAlignment="1">
      <alignment/>
    </xf>
    <xf numFmtId="2" fontId="0" fillId="36" borderId="29" xfId="0" applyNumberFormat="1" applyFill="1" applyBorder="1" applyAlignment="1">
      <alignment/>
    </xf>
    <xf numFmtId="0" fontId="0" fillId="37" borderId="29" xfId="0" applyFill="1" applyBorder="1" applyAlignment="1">
      <alignment/>
    </xf>
    <xf numFmtId="0" fontId="0" fillId="37" borderId="71" xfId="0" applyFill="1" applyBorder="1" applyAlignment="1">
      <alignment/>
    </xf>
    <xf numFmtId="0" fontId="0" fillId="0" borderId="72" xfId="0" applyFill="1" applyBorder="1" applyAlignment="1">
      <alignment/>
    </xf>
    <xf numFmtId="0" fontId="7" fillId="0" borderId="72" xfId="0" applyFont="1" applyFill="1" applyBorder="1" applyAlignment="1">
      <alignment/>
    </xf>
    <xf numFmtId="3" fontId="8" fillId="0" borderId="21" xfId="0" applyNumberFormat="1" applyFont="1" applyFill="1" applyBorder="1" applyAlignment="1">
      <alignment/>
    </xf>
    <xf numFmtId="3" fontId="0" fillId="0" borderId="71" xfId="0" applyNumberFormat="1" applyFill="1" applyBorder="1" applyAlignment="1">
      <alignment/>
    </xf>
    <xf numFmtId="0" fontId="0" fillId="38" borderId="0" xfId="0" applyFill="1" applyBorder="1" applyAlignment="1">
      <alignment/>
    </xf>
    <xf numFmtId="22" fontId="0" fillId="38" borderId="0" xfId="0" applyNumberFormat="1" applyFill="1" applyBorder="1" applyAlignment="1">
      <alignment/>
    </xf>
    <xf numFmtId="0" fontId="4" fillId="38" borderId="0" xfId="0" applyFont="1" applyFill="1" applyBorder="1" applyAlignment="1">
      <alignment wrapText="1"/>
    </xf>
    <xf numFmtId="165" fontId="0" fillId="34" borderId="20" xfId="0" applyNumberFormat="1" applyFill="1" applyBorder="1" applyAlignment="1">
      <alignment/>
    </xf>
    <xf numFmtId="165" fontId="0" fillId="35" borderId="20" xfId="0" applyNumberFormat="1" applyFill="1" applyBorder="1" applyAlignment="1">
      <alignment/>
    </xf>
    <xf numFmtId="2" fontId="0" fillId="38" borderId="0" xfId="0" applyNumberFormat="1" applyFill="1" applyBorder="1" applyAlignment="1">
      <alignment/>
    </xf>
    <xf numFmtId="164" fontId="0" fillId="38" borderId="0" xfId="0" applyNumberFormat="1" applyFill="1" applyBorder="1" applyAlignment="1">
      <alignment/>
    </xf>
    <xf numFmtId="1" fontId="0" fillId="36" borderId="22" xfId="0" applyNumberFormat="1" applyFill="1" applyBorder="1" applyAlignment="1">
      <alignment/>
    </xf>
    <xf numFmtId="1" fontId="0" fillId="36" borderId="20" xfId="0" applyNumberFormat="1" applyFill="1" applyBorder="1" applyAlignment="1">
      <alignment/>
    </xf>
    <xf numFmtId="0" fontId="0" fillId="36" borderId="20" xfId="0" applyFill="1" applyBorder="1" applyAlignment="1">
      <alignment/>
    </xf>
    <xf numFmtId="2" fontId="0" fillId="36" borderId="20" xfId="0" applyNumberFormat="1" applyFill="1" applyBorder="1" applyAlignment="1">
      <alignment/>
    </xf>
    <xf numFmtId="0" fontId="0" fillId="38" borderId="20" xfId="0" applyFill="1" applyBorder="1" applyAlignment="1">
      <alignment/>
    </xf>
    <xf numFmtId="0" fontId="0" fillId="37" borderId="31" xfId="0" applyFill="1" applyBorder="1" applyAlignment="1">
      <alignment/>
    </xf>
    <xf numFmtId="0" fontId="0" fillId="38" borderId="73" xfId="0" applyFill="1" applyBorder="1" applyAlignment="1">
      <alignment/>
    </xf>
    <xf numFmtId="0" fontId="0" fillId="38" borderId="22" xfId="0" applyFill="1" applyBorder="1" applyAlignment="1">
      <alignment/>
    </xf>
    <xf numFmtId="0" fontId="0" fillId="38" borderId="31" xfId="0" applyFill="1" applyBorder="1" applyAlignment="1">
      <alignment/>
    </xf>
    <xf numFmtId="22" fontId="0" fillId="0" borderId="0" xfId="0" applyNumberFormat="1" applyFill="1" applyBorder="1" applyAlignment="1">
      <alignment/>
    </xf>
    <xf numFmtId="0" fontId="4" fillId="0" borderId="0" xfId="0" applyFont="1" applyFill="1" applyBorder="1" applyAlignment="1">
      <alignment wrapText="1"/>
    </xf>
    <xf numFmtId="166" fontId="0" fillId="39" borderId="20" xfId="0" applyNumberFormat="1" applyFill="1" applyBorder="1" applyAlignment="1">
      <alignment/>
    </xf>
    <xf numFmtId="0" fontId="0" fillId="39" borderId="20" xfId="0" applyFill="1" applyBorder="1" applyAlignment="1">
      <alignment/>
    </xf>
    <xf numFmtId="0" fontId="7" fillId="38" borderId="73" xfId="0" applyFont="1" applyFill="1" applyBorder="1" applyAlignment="1">
      <alignment/>
    </xf>
    <xf numFmtId="3" fontId="8" fillId="38" borderId="22" xfId="0" applyNumberFormat="1" applyFont="1" applyFill="1" applyBorder="1" applyAlignment="1">
      <alignment/>
    </xf>
    <xf numFmtId="3" fontId="0" fillId="38" borderId="31" xfId="0" applyNumberFormat="1" applyFill="1" applyBorder="1" applyAlignment="1">
      <alignment/>
    </xf>
    <xf numFmtId="0" fontId="5" fillId="0" borderId="0" xfId="0" applyFont="1" applyBorder="1" applyAlignment="1">
      <alignment/>
    </xf>
    <xf numFmtId="2" fontId="0" fillId="0" borderId="0" xfId="0" applyNumberFormat="1" applyFill="1" applyAlignment="1">
      <alignment/>
    </xf>
    <xf numFmtId="164" fontId="0" fillId="0" borderId="0" xfId="0" applyNumberFormat="1" applyFill="1" applyAlignment="1">
      <alignment/>
    </xf>
    <xf numFmtId="1" fontId="0" fillId="36" borderId="74" xfId="0" applyNumberFormat="1" applyFill="1" applyBorder="1" applyAlignment="1">
      <alignment/>
    </xf>
    <xf numFmtId="0" fontId="0" fillId="38" borderId="75" xfId="0" applyFill="1" applyBorder="1" applyAlignment="1">
      <alignment/>
    </xf>
    <xf numFmtId="0" fontId="0" fillId="38" borderId="76" xfId="0" applyFill="1" applyBorder="1" applyAlignment="1">
      <alignment/>
    </xf>
    <xf numFmtId="3" fontId="8" fillId="38" borderId="77" xfId="0" applyNumberFormat="1" applyFont="1" applyFill="1" applyBorder="1" applyAlignment="1">
      <alignment/>
    </xf>
    <xf numFmtId="0" fontId="0" fillId="0" borderId="46" xfId="0" applyBorder="1" applyAlignment="1">
      <alignment/>
    </xf>
    <xf numFmtId="165" fontId="0" fillId="34" borderId="20" xfId="0" applyNumberFormat="1" applyFill="1" applyBorder="1" applyAlignment="1">
      <alignment horizontal="center"/>
    </xf>
    <xf numFmtId="165" fontId="0" fillId="35" borderId="20" xfId="0" applyNumberFormat="1" applyFill="1" applyBorder="1" applyAlignment="1">
      <alignment horizontal="center"/>
    </xf>
    <xf numFmtId="1" fontId="0" fillId="36" borderId="74" xfId="0" applyNumberFormat="1" applyFill="1" applyBorder="1" applyAlignment="1">
      <alignment horizontal="center"/>
    </xf>
    <xf numFmtId="1" fontId="0" fillId="36" borderId="20" xfId="0" applyNumberFormat="1" applyFill="1" applyBorder="1" applyAlignment="1">
      <alignment horizontal="center"/>
    </xf>
    <xf numFmtId="0" fontId="0" fillId="36" borderId="20" xfId="0" applyFill="1" applyBorder="1" applyAlignment="1">
      <alignment horizontal="center"/>
    </xf>
    <xf numFmtId="2" fontId="0" fillId="36" borderId="20" xfId="0" applyNumberFormat="1" applyFill="1" applyBorder="1" applyAlignment="1">
      <alignment horizontal="center"/>
    </xf>
    <xf numFmtId="166" fontId="0" fillId="39" borderId="25" xfId="0" applyNumberFormat="1" applyFill="1" applyBorder="1" applyAlignment="1">
      <alignment/>
    </xf>
    <xf numFmtId="0" fontId="0" fillId="39" borderId="25" xfId="0" applyFill="1" applyBorder="1" applyAlignment="1">
      <alignment/>
    </xf>
    <xf numFmtId="0" fontId="0" fillId="37" borderId="78" xfId="0" applyFill="1" applyBorder="1" applyAlignment="1">
      <alignment/>
    </xf>
    <xf numFmtId="0" fontId="0" fillId="38" borderId="14" xfId="0" applyFill="1" applyBorder="1" applyAlignment="1">
      <alignment/>
    </xf>
    <xf numFmtId="0" fontId="7" fillId="38" borderId="15" xfId="0" applyFont="1" applyFill="1" applyBorder="1" applyAlignment="1">
      <alignment/>
    </xf>
    <xf numFmtId="0" fontId="0" fillId="38" borderId="79" xfId="0" applyFill="1" applyBorder="1" applyAlignment="1">
      <alignment/>
    </xf>
    <xf numFmtId="3" fontId="8" fillId="38" borderId="80" xfId="0" applyNumberFormat="1" applyFont="1" applyFill="1" applyBorder="1" applyAlignment="1">
      <alignment/>
    </xf>
    <xf numFmtId="3" fontId="0" fillId="38" borderId="78" xfId="0" applyNumberFormat="1" applyFill="1" applyBorder="1" applyAlignment="1">
      <alignment/>
    </xf>
    <xf numFmtId="0" fontId="0" fillId="0" borderId="11" xfId="0" applyBorder="1" applyAlignment="1">
      <alignment/>
    </xf>
    <xf numFmtId="22" fontId="0" fillId="0" borderId="12" xfId="0" applyNumberFormat="1" applyBorder="1" applyAlignment="1">
      <alignment/>
    </xf>
    <xf numFmtId="0" fontId="0" fillId="0" borderId="12" xfId="0" applyBorder="1" applyAlignment="1">
      <alignment/>
    </xf>
    <xf numFmtId="0" fontId="4" fillId="0" borderId="12" xfId="0" applyFont="1" applyBorder="1" applyAlignment="1">
      <alignment wrapText="1"/>
    </xf>
    <xf numFmtId="166" fontId="0" fillId="39" borderId="13" xfId="0" applyNumberFormat="1" applyFill="1" applyBorder="1" applyAlignment="1">
      <alignment/>
    </xf>
    <xf numFmtId="0" fontId="0" fillId="39" borderId="13" xfId="0" applyFill="1" applyBorder="1" applyAlignment="1">
      <alignment/>
    </xf>
    <xf numFmtId="0" fontId="0" fillId="37" borderId="81" xfId="0" applyFill="1" applyBorder="1" applyAlignment="1">
      <alignment/>
    </xf>
    <xf numFmtId="0" fontId="7" fillId="38" borderId="82" xfId="0" applyFont="1" applyFill="1" applyBorder="1" applyAlignment="1">
      <alignment/>
    </xf>
    <xf numFmtId="0" fontId="5" fillId="0" borderId="46" xfId="0" applyFont="1" applyBorder="1" applyAlignment="1">
      <alignment/>
    </xf>
    <xf numFmtId="1" fontId="0" fillId="36" borderId="83" xfId="0" applyNumberFormat="1" applyFill="1" applyBorder="1" applyAlignment="1">
      <alignment/>
    </xf>
    <xf numFmtId="166" fontId="0" fillId="39" borderId="27" xfId="0" applyNumberFormat="1" applyFill="1" applyBorder="1" applyAlignment="1">
      <alignment/>
    </xf>
    <xf numFmtId="0" fontId="0" fillId="39" borderId="27" xfId="0" applyFill="1" applyBorder="1" applyAlignment="1">
      <alignment/>
    </xf>
    <xf numFmtId="0" fontId="0" fillId="37" borderId="70" xfId="0" applyFill="1" applyBorder="1" applyAlignment="1">
      <alignment/>
    </xf>
    <xf numFmtId="0" fontId="0" fillId="38" borderId="46" xfId="0" applyFill="1" applyBorder="1" applyAlignment="1">
      <alignment/>
    </xf>
    <xf numFmtId="0" fontId="7" fillId="38" borderId="0" xfId="0" applyFont="1" applyFill="1" applyAlignment="1">
      <alignment/>
    </xf>
    <xf numFmtId="0" fontId="0" fillId="38" borderId="84" xfId="0" applyFill="1" applyBorder="1" applyAlignment="1">
      <alignment/>
    </xf>
    <xf numFmtId="3" fontId="8" fillId="38" borderId="85" xfId="0" applyNumberFormat="1" applyFont="1" applyFill="1" applyBorder="1" applyAlignment="1">
      <alignment/>
    </xf>
    <xf numFmtId="3" fontId="0" fillId="38" borderId="70" xfId="0" applyNumberFormat="1" applyFill="1" applyBorder="1" applyAlignment="1">
      <alignment/>
    </xf>
    <xf numFmtId="0" fontId="9" fillId="0" borderId="0" xfId="0" applyFont="1" applyAlignment="1">
      <alignment/>
    </xf>
    <xf numFmtId="0" fontId="6" fillId="0" borderId="0" xfId="0" applyFont="1" applyAlignment="1">
      <alignment/>
    </xf>
    <xf numFmtId="165" fontId="0" fillId="34" borderId="25" xfId="0" applyNumberFormat="1" applyFill="1" applyBorder="1" applyAlignment="1">
      <alignment/>
    </xf>
    <xf numFmtId="165" fontId="0" fillId="35" borderId="25" xfId="0" applyNumberFormat="1" applyFill="1" applyBorder="1" applyAlignment="1">
      <alignment/>
    </xf>
    <xf numFmtId="1" fontId="0" fillId="36" borderId="86" xfId="0" applyNumberFormat="1" applyFill="1" applyBorder="1" applyAlignment="1">
      <alignment/>
    </xf>
    <xf numFmtId="1" fontId="0" fillId="36" borderId="25" xfId="0" applyNumberFormat="1" applyFill="1" applyBorder="1" applyAlignment="1">
      <alignment/>
    </xf>
    <xf numFmtId="0" fontId="0" fillId="36" borderId="25" xfId="0" applyFill="1" applyBorder="1" applyAlignment="1">
      <alignment/>
    </xf>
    <xf numFmtId="2" fontId="0" fillId="36" borderId="25" xfId="0" applyNumberFormat="1" applyFill="1" applyBorder="1" applyAlignment="1">
      <alignment/>
    </xf>
    <xf numFmtId="0" fontId="10" fillId="0" borderId="0" xfId="0" applyFont="1" applyBorder="1" applyAlignment="1">
      <alignment/>
    </xf>
    <xf numFmtId="0" fontId="0" fillId="0" borderId="87" xfId="0" applyBorder="1" applyAlignment="1">
      <alignment/>
    </xf>
    <xf numFmtId="0" fontId="0" fillId="0" borderId="88" xfId="0" applyBorder="1" applyAlignment="1">
      <alignment/>
    </xf>
    <xf numFmtId="0" fontId="0" fillId="0" borderId="34" xfId="0" applyBorder="1" applyAlignment="1">
      <alignment/>
    </xf>
    <xf numFmtId="0" fontId="0" fillId="0" borderId="89" xfId="0" applyBorder="1" applyAlignment="1">
      <alignment/>
    </xf>
    <xf numFmtId="0" fontId="0" fillId="0" borderId="84" xfId="0" applyBorder="1" applyAlignment="1">
      <alignment/>
    </xf>
    <xf numFmtId="0" fontId="4" fillId="0" borderId="89" xfId="0" applyFont="1" applyBorder="1" applyAlignment="1">
      <alignment horizontal="center"/>
    </xf>
    <xf numFmtId="0" fontId="4" fillId="0" borderId="84" xfId="0" applyFont="1" applyBorder="1" applyAlignment="1">
      <alignment horizontal="center"/>
    </xf>
    <xf numFmtId="0" fontId="0" fillId="0" borderId="89" xfId="0" applyBorder="1" applyAlignment="1">
      <alignment horizontal="center"/>
    </xf>
    <xf numFmtId="0" fontId="0" fillId="0" borderId="90" xfId="0" applyBorder="1" applyAlignment="1">
      <alignment/>
    </xf>
    <xf numFmtId="0" fontId="0" fillId="0" borderId="10" xfId="0" applyBorder="1" applyAlignment="1">
      <alignment/>
    </xf>
    <xf numFmtId="3" fontId="0" fillId="0" borderId="84" xfId="0" applyNumberFormat="1" applyBorder="1" applyAlignment="1">
      <alignment/>
    </xf>
    <xf numFmtId="169" fontId="0" fillId="0" borderId="0" xfId="0" applyNumberFormat="1" applyBorder="1" applyAlignment="1">
      <alignment/>
    </xf>
    <xf numFmtId="3" fontId="0" fillId="0" borderId="90" xfId="0" applyNumberFormat="1" applyBorder="1" applyAlignment="1">
      <alignment/>
    </xf>
    <xf numFmtId="3" fontId="0" fillId="0" borderId="34" xfId="0" applyNumberFormat="1" applyBorder="1" applyAlignment="1">
      <alignment/>
    </xf>
    <xf numFmtId="3" fontId="0" fillId="0" borderId="91" xfId="0" applyNumberFormat="1" applyBorder="1" applyAlignment="1">
      <alignment/>
    </xf>
    <xf numFmtId="0" fontId="4" fillId="0" borderId="90" xfId="0" applyFont="1" applyBorder="1" applyAlignment="1">
      <alignment horizontal="center"/>
    </xf>
    <xf numFmtId="0" fontId="4" fillId="0" borderId="92" xfId="0" applyFont="1" applyBorder="1" applyAlignment="1">
      <alignment horizontal="center"/>
    </xf>
    <xf numFmtId="0" fontId="4" fillId="0" borderId="10" xfId="0" applyFont="1" applyBorder="1" applyAlignment="1">
      <alignment horizontal="center"/>
    </xf>
    <xf numFmtId="0" fontId="0" fillId="0" borderId="90" xfId="0" applyBorder="1" applyAlignment="1">
      <alignment horizontal="center"/>
    </xf>
    <xf numFmtId="0" fontId="0" fillId="0" borderId="10" xfId="0" applyBorder="1" applyAlignment="1">
      <alignment horizontal="center"/>
    </xf>
    <xf numFmtId="0" fontId="0" fillId="0" borderId="93" xfId="0" applyBorder="1" applyAlignment="1">
      <alignment horizontal="center"/>
    </xf>
    <xf numFmtId="0" fontId="0" fillId="0" borderId="88" xfId="0" applyBorder="1" applyAlignment="1">
      <alignment horizontal="center"/>
    </xf>
    <xf numFmtId="0" fontId="0" fillId="0" borderId="91" xfId="0" applyBorder="1" applyAlignment="1">
      <alignment horizontal="center"/>
    </xf>
    <xf numFmtId="3" fontId="0" fillId="0" borderId="0" xfId="0" applyNumberFormat="1" applyBorder="1" applyAlignment="1">
      <alignment/>
    </xf>
    <xf numFmtId="170" fontId="0" fillId="0" borderId="0" xfId="0" applyNumberFormat="1" applyBorder="1" applyAlignment="1">
      <alignment/>
    </xf>
    <xf numFmtId="2" fontId="0" fillId="0" borderId="0" xfId="0" applyNumberFormat="1" applyBorder="1" applyAlignment="1">
      <alignment/>
    </xf>
    <xf numFmtId="166" fontId="0" fillId="0" borderId="12" xfId="0" applyNumberFormat="1" applyBorder="1" applyAlignment="1">
      <alignment/>
    </xf>
    <xf numFmtId="0" fontId="7" fillId="0" borderId="12" xfId="0" applyFont="1" applyFill="1" applyBorder="1" applyAlignment="1">
      <alignment/>
    </xf>
    <xf numFmtId="3" fontId="9" fillId="0" borderId="90" xfId="0" applyNumberFormat="1" applyFont="1" applyBorder="1" applyAlignment="1">
      <alignment/>
    </xf>
    <xf numFmtId="3" fontId="0" fillId="0" borderId="12" xfId="0" applyNumberFormat="1" applyBorder="1" applyAlignment="1">
      <alignment/>
    </xf>
    <xf numFmtId="3" fontId="0" fillId="0" borderId="87" xfId="0" applyNumberFormat="1" applyBorder="1" applyAlignment="1">
      <alignment/>
    </xf>
    <xf numFmtId="166" fontId="0" fillId="0" borderId="0" xfId="0" applyNumberFormat="1" applyBorder="1" applyAlignment="1">
      <alignment/>
    </xf>
    <xf numFmtId="3" fontId="9" fillId="0" borderId="84" xfId="0" applyNumberFormat="1" applyFont="1" applyBorder="1" applyAlignment="1">
      <alignment/>
    </xf>
    <xf numFmtId="3" fontId="0" fillId="0" borderId="89" xfId="0" applyNumberFormat="1" applyBorder="1" applyAlignment="1">
      <alignment/>
    </xf>
    <xf numFmtId="3" fontId="0" fillId="0" borderId="10" xfId="0" applyNumberFormat="1" applyBorder="1" applyAlignment="1">
      <alignment/>
    </xf>
    <xf numFmtId="0" fontId="5" fillId="0" borderId="12" xfId="0" applyFont="1" applyBorder="1" applyAlignment="1">
      <alignment/>
    </xf>
    <xf numFmtId="166" fontId="0" fillId="0" borderId="94" xfId="0" applyNumberFormat="1" applyBorder="1" applyAlignment="1">
      <alignment/>
    </xf>
    <xf numFmtId="14" fontId="0" fillId="0" borderId="95" xfId="0" applyNumberFormat="1" applyBorder="1" applyAlignment="1">
      <alignment/>
    </xf>
    <xf numFmtId="20" fontId="0" fillId="0" borderId="95" xfId="0" applyNumberFormat="1" applyBorder="1" applyAlignment="1">
      <alignment/>
    </xf>
    <xf numFmtId="20" fontId="0" fillId="0" borderId="94" xfId="0" applyNumberFormat="1" applyBorder="1" applyAlignment="1">
      <alignment/>
    </xf>
    <xf numFmtId="167" fontId="0" fillId="0" borderId="95" xfId="0" applyNumberFormat="1" applyBorder="1" applyAlignment="1">
      <alignment/>
    </xf>
    <xf numFmtId="0" fontId="0" fillId="0" borderId="94" xfId="0" applyBorder="1" applyAlignment="1">
      <alignment/>
    </xf>
    <xf numFmtId="0" fontId="7" fillId="0" borderId="95" xfId="0" applyFont="1" applyFill="1" applyBorder="1" applyAlignment="1">
      <alignment/>
    </xf>
    <xf numFmtId="0" fontId="0" fillId="0" borderId="96" xfId="0" applyBorder="1" applyAlignment="1">
      <alignment/>
    </xf>
    <xf numFmtId="3" fontId="0" fillId="0" borderId="92" xfId="0" applyNumberFormat="1" applyBorder="1" applyAlignment="1">
      <alignment/>
    </xf>
    <xf numFmtId="167" fontId="0" fillId="0" borderId="94" xfId="0" applyNumberFormat="1" applyBorder="1" applyAlignment="1">
      <alignment/>
    </xf>
    <xf numFmtId="167" fontId="0" fillId="0" borderId="0" xfId="0" applyNumberFormat="1" applyBorder="1" applyAlignment="1">
      <alignment/>
    </xf>
    <xf numFmtId="14" fontId="0" fillId="0" borderId="0" xfId="0" applyNumberFormat="1" applyBorder="1" applyAlignment="1">
      <alignment/>
    </xf>
    <xf numFmtId="20" fontId="0" fillId="0" borderId="0" xfId="0" applyNumberFormat="1" applyBorder="1" applyAlignment="1">
      <alignment/>
    </xf>
    <xf numFmtId="166" fontId="0" fillId="0" borderId="0" xfId="0" applyNumberFormat="1" applyAlignment="1">
      <alignment/>
    </xf>
    <xf numFmtId="0" fontId="7" fillId="0" borderId="0" xfId="0" applyFont="1" applyFill="1" applyAlignment="1">
      <alignment/>
    </xf>
    <xf numFmtId="3" fontId="0" fillId="0" borderId="0" xfId="0" applyNumberFormat="1" applyAlignment="1">
      <alignment/>
    </xf>
    <xf numFmtId="3" fontId="8" fillId="0" borderId="97" xfId="0" applyNumberFormat="1" applyFont="1" applyBorder="1" applyAlignment="1">
      <alignment/>
    </xf>
    <xf numFmtId="0" fontId="0" fillId="0" borderId="98" xfId="0" applyBorder="1" applyAlignment="1">
      <alignment/>
    </xf>
    <xf numFmtId="166" fontId="0" fillId="0" borderId="98" xfId="0" applyNumberFormat="1" applyBorder="1" applyAlignment="1">
      <alignment/>
    </xf>
    <xf numFmtId="0" fontId="0" fillId="0" borderId="97" xfId="0" applyBorder="1" applyAlignment="1">
      <alignment/>
    </xf>
    <xf numFmtId="0" fontId="7" fillId="0" borderId="98" xfId="0" applyFont="1" applyFill="1" applyBorder="1" applyAlignment="1">
      <alignment/>
    </xf>
    <xf numFmtId="3" fontId="8" fillId="0" borderId="84" xfId="0" applyNumberFormat="1" applyFont="1" applyBorder="1" applyAlignment="1">
      <alignment/>
    </xf>
    <xf numFmtId="3" fontId="0" fillId="0" borderId="99" xfId="0" applyNumberFormat="1" applyBorder="1" applyAlignment="1">
      <alignment/>
    </xf>
    <xf numFmtId="3" fontId="8" fillId="0" borderId="100" xfId="0" applyNumberFormat="1" applyFont="1" applyBorder="1" applyAlignment="1">
      <alignment/>
    </xf>
    <xf numFmtId="3" fontId="0" fillId="0" borderId="100" xfId="0" applyNumberFormat="1" applyBorder="1" applyAlignment="1">
      <alignment/>
    </xf>
    <xf numFmtId="3" fontId="0" fillId="0" borderId="101" xfId="0" applyNumberFormat="1" applyBorder="1" applyAlignment="1">
      <alignment/>
    </xf>
    <xf numFmtId="0" fontId="0" fillId="0" borderId="102" xfId="0" applyBorder="1" applyAlignment="1">
      <alignment/>
    </xf>
    <xf numFmtId="0" fontId="5" fillId="0" borderId="50" xfId="0" applyFont="1" applyBorder="1" applyAlignment="1">
      <alignment/>
    </xf>
    <xf numFmtId="166" fontId="0" fillId="0" borderId="100" xfId="0" applyNumberFormat="1" applyBorder="1" applyAlignment="1">
      <alignment/>
    </xf>
    <xf numFmtId="14" fontId="0" fillId="0" borderId="50" xfId="0" applyNumberFormat="1" applyBorder="1" applyAlignment="1">
      <alignment/>
    </xf>
    <xf numFmtId="20" fontId="0" fillId="0" borderId="50" xfId="0" applyNumberFormat="1" applyBorder="1" applyAlignment="1">
      <alignment/>
    </xf>
    <xf numFmtId="20" fontId="0" fillId="0" borderId="100" xfId="0" applyNumberFormat="1" applyBorder="1" applyAlignment="1">
      <alignment/>
    </xf>
    <xf numFmtId="167" fontId="0" fillId="0" borderId="50" xfId="0" applyNumberFormat="1" applyBorder="1" applyAlignment="1">
      <alignment/>
    </xf>
    <xf numFmtId="0" fontId="0" fillId="0" borderId="100" xfId="0" applyBorder="1" applyAlignment="1">
      <alignment/>
    </xf>
    <xf numFmtId="0" fontId="7" fillId="0" borderId="50" xfId="0" applyFont="1" applyFill="1" applyBorder="1" applyAlignment="1">
      <alignment/>
    </xf>
    <xf numFmtId="3" fontId="8" fillId="0" borderId="90" xfId="0" applyNumberFormat="1" applyFont="1" applyBorder="1" applyAlignment="1">
      <alignment/>
    </xf>
    <xf numFmtId="3" fontId="0" fillId="0" borderId="103" xfId="0" applyNumberFormat="1" applyBorder="1" applyAlignment="1">
      <alignment/>
    </xf>
    <xf numFmtId="3" fontId="8" fillId="0" borderId="104" xfId="0" applyNumberFormat="1" applyFont="1" applyBorder="1" applyAlignment="1">
      <alignment/>
    </xf>
    <xf numFmtId="3" fontId="0" fillId="0" borderId="104" xfId="0" applyNumberFormat="1" applyBorder="1" applyAlignment="1">
      <alignment/>
    </xf>
    <xf numFmtId="3" fontId="0" fillId="0" borderId="105" xfId="0" applyNumberFormat="1" applyBorder="1" applyAlignment="1">
      <alignment/>
    </xf>
    <xf numFmtId="0" fontId="0" fillId="0" borderId="106" xfId="0" applyBorder="1" applyAlignment="1">
      <alignment/>
    </xf>
    <xf numFmtId="0" fontId="5" fillId="0" borderId="107" xfId="0" applyFont="1" applyBorder="1" applyAlignment="1">
      <alignment/>
    </xf>
    <xf numFmtId="166" fontId="0" fillId="0" borderId="108" xfId="0" applyNumberFormat="1" applyBorder="1" applyAlignment="1">
      <alignment/>
    </xf>
    <xf numFmtId="14" fontId="0" fillId="0" borderId="109" xfId="0" applyNumberFormat="1" applyBorder="1" applyAlignment="1">
      <alignment/>
    </xf>
    <xf numFmtId="20" fontId="0" fillId="0" borderId="109" xfId="0" applyNumberFormat="1" applyBorder="1" applyAlignment="1">
      <alignment/>
    </xf>
    <xf numFmtId="20" fontId="0" fillId="0" borderId="108" xfId="0" applyNumberFormat="1" applyBorder="1" applyAlignment="1">
      <alignment/>
    </xf>
    <xf numFmtId="167" fontId="0" fillId="0" borderId="109" xfId="0" applyNumberFormat="1" applyBorder="1" applyAlignment="1">
      <alignment/>
    </xf>
    <xf numFmtId="0" fontId="0" fillId="0" borderId="108" xfId="0" applyBorder="1" applyAlignment="1">
      <alignment/>
    </xf>
    <xf numFmtId="0" fontId="7" fillId="0" borderId="109" xfId="0" applyFont="1" applyFill="1" applyBorder="1" applyAlignment="1">
      <alignment/>
    </xf>
    <xf numFmtId="0" fontId="0" fillId="0" borderId="110" xfId="0" applyBorder="1" applyAlignment="1">
      <alignment/>
    </xf>
    <xf numFmtId="0" fontId="0" fillId="0" borderId="107" xfId="0" applyBorder="1" applyAlignment="1">
      <alignment/>
    </xf>
    <xf numFmtId="166" fontId="0" fillId="0" borderId="111" xfId="0" applyNumberFormat="1" applyBorder="1" applyAlignment="1">
      <alignment/>
    </xf>
    <xf numFmtId="14" fontId="0" fillId="0" borderId="112" xfId="0" applyNumberFormat="1" applyBorder="1" applyAlignment="1">
      <alignment/>
    </xf>
    <xf numFmtId="20" fontId="0" fillId="0" borderId="112" xfId="0" applyNumberFormat="1" applyBorder="1" applyAlignment="1">
      <alignment/>
    </xf>
    <xf numFmtId="20" fontId="0" fillId="0" borderId="111" xfId="0" applyNumberFormat="1" applyBorder="1" applyAlignment="1">
      <alignment/>
    </xf>
    <xf numFmtId="167" fontId="0" fillId="0" borderId="112" xfId="0" applyNumberFormat="1" applyBorder="1" applyAlignment="1">
      <alignment/>
    </xf>
    <xf numFmtId="0" fontId="0" fillId="0" borderId="111" xfId="0" applyBorder="1" applyAlignment="1">
      <alignment/>
    </xf>
    <xf numFmtId="0" fontId="7" fillId="0" borderId="112" xfId="0" applyFont="1" applyFill="1" applyBorder="1" applyAlignment="1">
      <alignment/>
    </xf>
    <xf numFmtId="0" fontId="0" fillId="0" borderId="113" xfId="0" applyBorder="1" applyAlignment="1">
      <alignment/>
    </xf>
    <xf numFmtId="166" fontId="0" fillId="0" borderId="90" xfId="0" applyNumberFormat="1" applyBorder="1" applyAlignment="1">
      <alignment/>
    </xf>
    <xf numFmtId="14" fontId="0" fillId="0" borderId="12" xfId="0" applyNumberFormat="1" applyBorder="1" applyAlignment="1">
      <alignment/>
    </xf>
    <xf numFmtId="20" fontId="0" fillId="0" borderId="12" xfId="0" applyNumberFormat="1" applyBorder="1" applyAlignment="1">
      <alignment/>
    </xf>
    <xf numFmtId="20" fontId="0" fillId="0" borderId="90" xfId="0" applyNumberFormat="1" applyBorder="1" applyAlignment="1">
      <alignment/>
    </xf>
    <xf numFmtId="167" fontId="0" fillId="0" borderId="12" xfId="0" applyNumberFormat="1" applyBorder="1" applyAlignment="1">
      <alignment/>
    </xf>
    <xf numFmtId="14" fontId="0" fillId="0" borderId="84" xfId="0" applyNumberFormat="1" applyBorder="1" applyAlignment="1">
      <alignment/>
    </xf>
    <xf numFmtId="3" fontId="8" fillId="0" borderId="114" xfId="0" applyNumberFormat="1" applyFont="1" applyBorder="1" applyAlignment="1">
      <alignment/>
    </xf>
    <xf numFmtId="3" fontId="0" fillId="0" borderId="114" xfId="0" applyNumberFormat="1" applyBorder="1" applyAlignment="1">
      <alignment/>
    </xf>
    <xf numFmtId="3" fontId="0" fillId="0" borderId="115" xfId="0" applyNumberFormat="1" applyBorder="1" applyAlignment="1">
      <alignment/>
    </xf>
    <xf numFmtId="0" fontId="0" fillId="0" borderId="116" xfId="0" applyBorder="1" applyAlignment="1">
      <alignment/>
    </xf>
    <xf numFmtId="0" fontId="0" fillId="0" borderId="117" xfId="0" applyBorder="1" applyAlignment="1">
      <alignment/>
    </xf>
    <xf numFmtId="166" fontId="0" fillId="0" borderId="117" xfId="0" applyNumberFormat="1" applyBorder="1" applyAlignment="1">
      <alignment/>
    </xf>
    <xf numFmtId="0" fontId="0" fillId="0" borderId="118" xfId="0" applyBorder="1" applyAlignment="1">
      <alignment/>
    </xf>
    <xf numFmtId="167" fontId="0" fillId="0" borderId="114" xfId="0" applyNumberFormat="1" applyBorder="1" applyAlignment="1">
      <alignment/>
    </xf>
    <xf numFmtId="14" fontId="0" fillId="0" borderId="119" xfId="0" applyNumberFormat="1" applyBorder="1" applyAlignment="1">
      <alignment/>
    </xf>
    <xf numFmtId="20" fontId="0" fillId="0" borderId="119" xfId="0" applyNumberFormat="1" applyBorder="1" applyAlignment="1">
      <alignment/>
    </xf>
    <xf numFmtId="0" fontId="0" fillId="0" borderId="114" xfId="0" applyBorder="1" applyAlignment="1">
      <alignment/>
    </xf>
    <xf numFmtId="0" fontId="7" fillId="0" borderId="119" xfId="0" applyFont="1" applyFill="1" applyBorder="1" applyAlignment="1">
      <alignment/>
    </xf>
    <xf numFmtId="0" fontId="0" fillId="0" borderId="120" xfId="0" applyBorder="1" applyAlignment="1">
      <alignment/>
    </xf>
    <xf numFmtId="3" fontId="8" fillId="0" borderId="94" xfId="0" applyNumberFormat="1" applyFont="1" applyBorder="1" applyAlignment="1">
      <alignment/>
    </xf>
    <xf numFmtId="3" fontId="0" fillId="0" borderId="94" xfId="0" applyNumberFormat="1" applyBorder="1" applyAlignment="1">
      <alignment/>
    </xf>
    <xf numFmtId="3" fontId="0" fillId="0" borderId="121" xfId="0" applyNumberFormat="1" applyBorder="1" applyAlignment="1">
      <alignment/>
    </xf>
    <xf numFmtId="0" fontId="0" fillId="0" borderId="122" xfId="0" applyBorder="1" applyAlignment="1">
      <alignment/>
    </xf>
    <xf numFmtId="166" fontId="0" fillId="0" borderId="34" xfId="0" applyNumberFormat="1" applyBorder="1" applyAlignment="1">
      <alignment/>
    </xf>
    <xf numFmtId="0" fontId="0" fillId="0" borderId="93" xfId="0" applyBorder="1" applyAlignment="1">
      <alignment/>
    </xf>
    <xf numFmtId="166" fontId="0" fillId="0" borderId="50" xfId="0" applyNumberFormat="1" applyBorder="1" applyAlignment="1">
      <alignment/>
    </xf>
    <xf numFmtId="3" fontId="0" fillId="0" borderId="97" xfId="0" applyNumberFormat="1" applyBorder="1" applyAlignment="1">
      <alignment/>
    </xf>
    <xf numFmtId="3" fontId="0" fillId="0" borderId="123" xfId="0" applyNumberFormat="1" applyBorder="1" applyAlignment="1">
      <alignment/>
    </xf>
    <xf numFmtId="3" fontId="0" fillId="0" borderId="124" xfId="0" applyNumberFormat="1" applyBorder="1" applyAlignment="1">
      <alignment/>
    </xf>
    <xf numFmtId="0" fontId="5" fillId="0" borderId="125" xfId="0" applyFont="1" applyBorder="1" applyAlignment="1">
      <alignment/>
    </xf>
    <xf numFmtId="0" fontId="0" fillId="0" borderId="126" xfId="0" applyBorder="1" applyAlignment="1">
      <alignment/>
    </xf>
    <xf numFmtId="166" fontId="0" fillId="0" borderId="126" xfId="0" applyNumberFormat="1" applyBorder="1" applyAlignment="1">
      <alignment/>
    </xf>
    <xf numFmtId="0" fontId="0" fillId="0" borderId="127" xfId="0" applyBorder="1" applyAlignment="1">
      <alignment/>
    </xf>
    <xf numFmtId="167" fontId="0" fillId="0" borderId="126" xfId="0" applyNumberFormat="1" applyBorder="1" applyAlignment="1">
      <alignment/>
    </xf>
    <xf numFmtId="14" fontId="0" fillId="0" borderId="126" xfId="0" applyNumberFormat="1" applyBorder="1" applyAlignment="1">
      <alignment/>
    </xf>
    <xf numFmtId="20" fontId="0" fillId="0" borderId="126" xfId="0" applyNumberFormat="1" applyBorder="1" applyAlignment="1">
      <alignment/>
    </xf>
    <xf numFmtId="0" fontId="7" fillId="0" borderId="126" xfId="0" applyFont="1" applyFill="1" applyBorder="1" applyAlignment="1">
      <alignment/>
    </xf>
    <xf numFmtId="3" fontId="8" fillId="0" borderId="127" xfId="0" applyNumberFormat="1" applyFont="1" applyBorder="1" applyAlignment="1">
      <alignment/>
    </xf>
    <xf numFmtId="3" fontId="0" fillId="0" borderId="127" xfId="0" applyNumberFormat="1" applyBorder="1" applyAlignment="1">
      <alignment/>
    </xf>
    <xf numFmtId="9" fontId="7" fillId="0" borderId="0" xfId="0" applyNumberFormat="1" applyFont="1" applyFill="1" applyBorder="1" applyAlignment="1">
      <alignment/>
    </xf>
    <xf numFmtId="0" fontId="5" fillId="0" borderId="11" xfId="0" applyFont="1" applyBorder="1" applyAlignment="1">
      <alignment/>
    </xf>
    <xf numFmtId="0" fontId="0" fillId="0" borderId="128" xfId="0" applyBorder="1" applyAlignment="1">
      <alignment/>
    </xf>
    <xf numFmtId="0" fontId="0" fillId="0" borderId="129" xfId="0" applyBorder="1" applyAlignment="1">
      <alignment/>
    </xf>
    <xf numFmtId="166" fontId="0" fillId="0" borderId="129" xfId="0" applyNumberFormat="1" applyBorder="1" applyAlignment="1">
      <alignment/>
    </xf>
    <xf numFmtId="0" fontId="0" fillId="0" borderId="130" xfId="0" applyBorder="1" applyAlignment="1">
      <alignment/>
    </xf>
    <xf numFmtId="0" fontId="7" fillId="0" borderId="129" xfId="0" applyFont="1" applyFill="1" applyBorder="1" applyAlignment="1">
      <alignment/>
    </xf>
    <xf numFmtId="3" fontId="8" fillId="0" borderId="130" xfId="0" applyNumberFormat="1" applyFont="1" applyBorder="1" applyAlignment="1">
      <alignment/>
    </xf>
    <xf numFmtId="3" fontId="0" fillId="0" borderId="130" xfId="0" applyNumberFormat="1" applyBorder="1" applyAlignment="1">
      <alignment/>
    </xf>
    <xf numFmtId="3" fontId="8" fillId="0" borderId="0" xfId="0" applyNumberFormat="1" applyFont="1" applyBorder="1" applyAlignment="1">
      <alignment/>
    </xf>
    <xf numFmtId="0" fontId="0" fillId="0" borderId="124" xfId="0" applyBorder="1" applyAlignment="1">
      <alignment/>
    </xf>
    <xf numFmtId="0" fontId="0" fillId="0" borderId="92" xfId="0" applyBorder="1" applyAlignment="1">
      <alignment/>
    </xf>
    <xf numFmtId="0" fontId="0" fillId="0" borderId="84" xfId="0" applyBorder="1" applyAlignment="1">
      <alignment wrapText="1"/>
    </xf>
    <xf numFmtId="0" fontId="0" fillId="0" borderId="10" xfId="0" applyBorder="1" applyAlignment="1">
      <alignment wrapText="1"/>
    </xf>
    <xf numFmtId="0" fontId="0" fillId="0" borderId="92" xfId="0" applyBorder="1" applyAlignment="1">
      <alignment wrapText="1"/>
    </xf>
    <xf numFmtId="0" fontId="7" fillId="0" borderId="34" xfId="0" applyFont="1" applyFill="1" applyBorder="1" applyAlignment="1">
      <alignment/>
    </xf>
    <xf numFmtId="0" fontId="0" fillId="0" borderId="88" xfId="0" applyBorder="1" applyAlignment="1">
      <alignment wrapText="1"/>
    </xf>
    <xf numFmtId="0" fontId="0" fillId="0" borderId="123" xfId="0" applyBorder="1" applyAlignment="1">
      <alignment wrapText="1"/>
    </xf>
    <xf numFmtId="0" fontId="0" fillId="0" borderId="124" xfId="0" applyBorder="1" applyAlignment="1">
      <alignment wrapText="1"/>
    </xf>
    <xf numFmtId="0" fontId="0" fillId="0" borderId="131" xfId="0" applyBorder="1" applyAlignment="1">
      <alignment wrapText="1"/>
    </xf>
    <xf numFmtId="0" fontId="0" fillId="0" borderId="132" xfId="0" applyBorder="1" applyAlignment="1">
      <alignment wrapText="1"/>
    </xf>
    <xf numFmtId="0" fontId="0" fillId="0" borderId="133" xfId="0" applyBorder="1" applyAlignment="1">
      <alignment/>
    </xf>
    <xf numFmtId="0" fontId="12" fillId="0" borderId="98" xfId="0" applyFont="1" applyBorder="1" applyAlignment="1">
      <alignment/>
    </xf>
    <xf numFmtId="3" fontId="11" fillId="0" borderId="0" xfId="0" applyNumberFormat="1" applyFont="1" applyBorder="1" applyAlignment="1">
      <alignment/>
    </xf>
    <xf numFmtId="0" fontId="5" fillId="0" borderId="102" xfId="0" applyFont="1" applyBorder="1" applyAlignment="1">
      <alignment/>
    </xf>
    <xf numFmtId="3" fontId="8" fillId="0" borderId="10" xfId="0" applyNumberFormat="1" applyFont="1" applyBorder="1" applyAlignment="1">
      <alignment/>
    </xf>
    <xf numFmtId="3" fontId="8" fillId="0" borderId="64" xfId="0" applyNumberFormat="1" applyFont="1" applyBorder="1" applyAlignment="1">
      <alignment/>
    </xf>
    <xf numFmtId="3" fontId="0" fillId="0" borderId="64" xfId="0" applyNumberFormat="1" applyBorder="1" applyAlignment="1">
      <alignment/>
    </xf>
    <xf numFmtId="3" fontId="0" fillId="0" borderId="134" xfId="0" applyNumberFormat="1" applyBorder="1" applyAlignment="1">
      <alignment/>
    </xf>
    <xf numFmtId="3" fontId="8" fillId="0" borderId="124" xfId="0" applyNumberFormat="1" applyFont="1" applyBorder="1" applyAlignment="1">
      <alignment/>
    </xf>
    <xf numFmtId="0" fontId="13" fillId="0" borderId="90" xfId="0" applyFont="1" applyBorder="1" applyAlignment="1">
      <alignment/>
    </xf>
    <xf numFmtId="0" fontId="13" fillId="0" borderId="129" xfId="0" applyFont="1" applyBorder="1" applyAlignment="1">
      <alignment/>
    </xf>
    <xf numFmtId="3" fontId="8" fillId="0" borderId="129" xfId="0" applyNumberFormat="1" applyFont="1" applyBorder="1" applyAlignment="1">
      <alignment/>
    </xf>
    <xf numFmtId="3" fontId="0" fillId="0" borderId="129" xfId="0" applyNumberFormat="1" applyBorder="1" applyAlignment="1">
      <alignment/>
    </xf>
    <xf numFmtId="0" fontId="0" fillId="0" borderId="129" xfId="0" applyBorder="1" applyAlignment="1">
      <alignment wrapText="1"/>
    </xf>
    <xf numFmtId="167" fontId="0" fillId="0" borderId="129" xfId="0" applyNumberFormat="1" applyBorder="1" applyAlignment="1">
      <alignment/>
    </xf>
    <xf numFmtId="14" fontId="0" fillId="0" borderId="129" xfId="0" applyNumberFormat="1" applyBorder="1" applyAlignment="1">
      <alignment/>
    </xf>
    <xf numFmtId="20" fontId="0" fillId="0" borderId="129" xfId="0" applyNumberFormat="1" applyBorder="1" applyAlignment="1">
      <alignment/>
    </xf>
    <xf numFmtId="0" fontId="0" fillId="0" borderId="135" xfId="0" applyBorder="1" applyAlignment="1">
      <alignment/>
    </xf>
    <xf numFmtId="0" fontId="5" fillId="0" borderId="136" xfId="0" applyFont="1" applyBorder="1" applyAlignment="1">
      <alignment/>
    </xf>
    <xf numFmtId="0" fontId="0" fillId="0" borderId="137" xfId="0" applyBorder="1" applyAlignment="1">
      <alignment/>
    </xf>
    <xf numFmtId="166" fontId="0" fillId="0" borderId="137" xfId="0" applyNumberFormat="1" applyBorder="1" applyAlignment="1">
      <alignment/>
    </xf>
    <xf numFmtId="0" fontId="0" fillId="0" borderId="138" xfId="0" applyBorder="1" applyAlignment="1">
      <alignment/>
    </xf>
    <xf numFmtId="167" fontId="0" fillId="0" borderId="137" xfId="0" applyNumberFormat="1" applyBorder="1" applyAlignment="1">
      <alignment/>
    </xf>
    <xf numFmtId="14" fontId="0" fillId="0" borderId="137" xfId="0" applyNumberFormat="1" applyBorder="1" applyAlignment="1">
      <alignment/>
    </xf>
    <xf numFmtId="20" fontId="0" fillId="0" borderId="137" xfId="0" applyNumberFormat="1" applyBorder="1" applyAlignment="1">
      <alignment/>
    </xf>
    <xf numFmtId="0" fontId="7" fillId="0" borderId="137" xfId="0" applyFont="1" applyFill="1" applyBorder="1" applyAlignment="1">
      <alignment/>
    </xf>
    <xf numFmtId="3" fontId="8" fillId="0" borderId="138" xfId="0" applyNumberFormat="1" applyFont="1" applyBorder="1" applyAlignment="1">
      <alignment/>
    </xf>
    <xf numFmtId="3" fontId="0" fillId="0" borderId="138" xfId="0" applyNumberFormat="1" applyBorder="1" applyAlignment="1">
      <alignment/>
    </xf>
    <xf numFmtId="0" fontId="0" fillId="0" borderId="139" xfId="0" applyBorder="1" applyAlignment="1">
      <alignment wrapText="1"/>
    </xf>
    <xf numFmtId="3" fontId="9" fillId="0" borderId="12" xfId="0" applyNumberFormat="1" applyFont="1" applyBorder="1" applyAlignment="1">
      <alignment/>
    </xf>
    <xf numFmtId="0" fontId="0" fillId="0" borderId="87" xfId="0" applyBorder="1" applyAlignment="1">
      <alignment wrapText="1"/>
    </xf>
    <xf numFmtId="3" fontId="9" fillId="0" borderId="0" xfId="0" applyNumberFormat="1" applyFont="1" applyBorder="1" applyAlignment="1">
      <alignment/>
    </xf>
    <xf numFmtId="0" fontId="0" fillId="0" borderId="89" xfId="0" applyBorder="1" applyAlignment="1">
      <alignment wrapText="1"/>
    </xf>
    <xf numFmtId="3" fontId="9" fillId="0" borderId="34" xfId="0" applyNumberFormat="1" applyFont="1" applyBorder="1" applyAlignment="1">
      <alignment/>
    </xf>
    <xf numFmtId="0" fontId="0" fillId="0" borderId="91" xfId="0" applyBorder="1" applyAlignment="1">
      <alignment wrapText="1"/>
    </xf>
    <xf numFmtId="0" fontId="0" fillId="0" borderId="0" xfId="0" applyBorder="1" applyAlignment="1">
      <alignment wrapText="1"/>
    </xf>
    <xf numFmtId="0" fontId="1" fillId="0" borderId="90" xfId="0" applyFont="1" applyBorder="1" applyAlignment="1">
      <alignment/>
    </xf>
    <xf numFmtId="3" fontId="0" fillId="0" borderId="95" xfId="0" applyNumberFormat="1" applyBorder="1" applyAlignment="1">
      <alignment/>
    </xf>
    <xf numFmtId="0" fontId="0" fillId="0" borderId="96" xfId="0" applyBorder="1" applyAlignment="1">
      <alignment wrapText="1"/>
    </xf>
    <xf numFmtId="0" fontId="0" fillId="0" borderId="95" xfId="0" applyBorder="1" applyAlignment="1">
      <alignment/>
    </xf>
    <xf numFmtId="167" fontId="0" fillId="0" borderId="90" xfId="0" applyNumberFormat="1" applyBorder="1" applyAlignment="1">
      <alignment/>
    </xf>
    <xf numFmtId="167" fontId="0" fillId="0" borderId="34" xfId="0" applyNumberFormat="1" applyBorder="1" applyAlignment="1">
      <alignment/>
    </xf>
    <xf numFmtId="14" fontId="0" fillId="0" borderId="34" xfId="0" applyNumberFormat="1" applyBorder="1" applyAlignment="1">
      <alignment/>
    </xf>
    <xf numFmtId="20" fontId="0" fillId="0" borderId="91" xfId="0" applyNumberFormat="1" applyBorder="1" applyAlignment="1">
      <alignment/>
    </xf>
    <xf numFmtId="20" fontId="0" fillId="0" borderId="34" xfId="0" applyNumberFormat="1" applyBorder="1" applyAlignment="1">
      <alignment/>
    </xf>
    <xf numFmtId="2" fontId="0" fillId="0" borderId="87" xfId="0" applyNumberFormat="1" applyBorder="1" applyAlignment="1">
      <alignment/>
    </xf>
    <xf numFmtId="3" fontId="0" fillId="0" borderId="140" xfId="0" applyNumberFormat="1" applyBorder="1" applyAlignment="1">
      <alignment/>
    </xf>
    <xf numFmtId="3" fontId="9" fillId="0" borderId="92" xfId="0" applyNumberFormat="1" applyFont="1" applyBorder="1" applyAlignment="1">
      <alignment/>
    </xf>
    <xf numFmtId="3" fontId="9" fillId="0" borderId="10" xfId="0" applyNumberFormat="1" applyFont="1" applyBorder="1" applyAlignment="1">
      <alignment/>
    </xf>
    <xf numFmtId="3" fontId="9" fillId="0" borderId="96" xfId="0" applyNumberFormat="1" applyFont="1" applyBorder="1" applyAlignment="1">
      <alignment/>
    </xf>
    <xf numFmtId="3" fontId="9" fillId="0" borderId="88" xfId="0" applyNumberFormat="1" applyFont="1" applyBorder="1" applyAlignment="1">
      <alignment/>
    </xf>
    <xf numFmtId="0" fontId="0" fillId="38" borderId="15" xfId="0" applyFill="1" applyBorder="1" applyAlignment="1">
      <alignment/>
    </xf>
    <xf numFmtId="1" fontId="0" fillId="36" borderId="141" xfId="0" applyNumberFormat="1" applyFill="1" applyBorder="1" applyAlignment="1">
      <alignment/>
    </xf>
    <xf numFmtId="166" fontId="0" fillId="39" borderId="29" xfId="0" applyNumberFormat="1" applyFill="1" applyBorder="1" applyAlignment="1">
      <alignment/>
    </xf>
    <xf numFmtId="0" fontId="0" fillId="39" borderId="29" xfId="0" applyFill="1" applyBorder="1" applyAlignment="1">
      <alignment/>
    </xf>
    <xf numFmtId="0" fontId="0" fillId="38" borderId="142" xfId="0" applyFill="1" applyBorder="1" applyAlignment="1">
      <alignment/>
    </xf>
    <xf numFmtId="0" fontId="7" fillId="38" borderId="72" xfId="0" applyFont="1" applyFill="1" applyBorder="1" applyAlignment="1">
      <alignment/>
    </xf>
    <xf numFmtId="0" fontId="0" fillId="38" borderId="143" xfId="0" applyFill="1" applyBorder="1" applyAlignment="1">
      <alignment/>
    </xf>
    <xf numFmtId="3" fontId="8" fillId="38" borderId="144" xfId="0" applyNumberFormat="1" applyFont="1" applyFill="1" applyBorder="1" applyAlignment="1">
      <alignment/>
    </xf>
    <xf numFmtId="3" fontId="0" fillId="38" borderId="71" xfId="0" applyNumberFormat="1" applyFill="1" applyBorder="1" applyAlignment="1">
      <alignment/>
    </xf>
    <xf numFmtId="22" fontId="0" fillId="0" borderId="95" xfId="0" applyNumberFormat="1" applyBorder="1" applyAlignment="1">
      <alignment/>
    </xf>
    <xf numFmtId="0" fontId="5" fillId="0" borderId="95" xfId="0" applyFont="1" applyBorder="1" applyAlignment="1">
      <alignment/>
    </xf>
    <xf numFmtId="0" fontId="4" fillId="0" borderId="95" xfId="0" applyFont="1" applyBorder="1" applyAlignment="1">
      <alignment wrapText="1"/>
    </xf>
    <xf numFmtId="165" fontId="0" fillId="34" borderId="145" xfId="0" applyNumberFormat="1" applyFill="1" applyBorder="1" applyAlignment="1">
      <alignment/>
    </xf>
    <xf numFmtId="165" fontId="0" fillId="35" borderId="145" xfId="0" applyNumberFormat="1" applyFill="1" applyBorder="1" applyAlignment="1">
      <alignment/>
    </xf>
    <xf numFmtId="2" fontId="0" fillId="0" borderId="95" xfId="0" applyNumberFormat="1" applyFill="1" applyBorder="1" applyAlignment="1">
      <alignment/>
    </xf>
    <xf numFmtId="1" fontId="0" fillId="36" borderId="146" xfId="0" applyNumberFormat="1" applyFill="1" applyBorder="1" applyAlignment="1">
      <alignment/>
    </xf>
    <xf numFmtId="1" fontId="0" fillId="36" borderId="145" xfId="0" applyNumberFormat="1" applyFill="1" applyBorder="1" applyAlignment="1">
      <alignment/>
    </xf>
    <xf numFmtId="14" fontId="0" fillId="36" borderId="145" xfId="0" applyNumberFormat="1" applyFill="1" applyBorder="1" applyAlignment="1">
      <alignment/>
    </xf>
    <xf numFmtId="2" fontId="0" fillId="36" borderId="145" xfId="0" applyNumberFormat="1" applyFill="1" applyBorder="1" applyAlignment="1">
      <alignment/>
    </xf>
    <xf numFmtId="166" fontId="0" fillId="39" borderId="145" xfId="0" applyNumberFormat="1" applyFill="1" applyBorder="1" applyAlignment="1">
      <alignment/>
    </xf>
    <xf numFmtId="20" fontId="0" fillId="39" borderId="145" xfId="0" applyNumberFormat="1" applyFill="1" applyBorder="1" applyAlignment="1">
      <alignment/>
    </xf>
    <xf numFmtId="167" fontId="0" fillId="39" borderId="145" xfId="0" applyNumberFormat="1" applyFill="1" applyBorder="1" applyAlignment="1">
      <alignment/>
    </xf>
    <xf numFmtId="14" fontId="0" fillId="39" borderId="145" xfId="0" applyNumberFormat="1" applyFill="1" applyBorder="1" applyAlignment="1">
      <alignment/>
    </xf>
    <xf numFmtId="0" fontId="0" fillId="37" borderId="147" xfId="0" applyFill="1" applyBorder="1" applyAlignment="1">
      <alignment/>
    </xf>
    <xf numFmtId="0" fontId="0" fillId="38" borderId="148" xfId="0" applyFill="1" applyBorder="1" applyAlignment="1">
      <alignment/>
    </xf>
    <xf numFmtId="0" fontId="7" fillId="38" borderId="95" xfId="0" applyFont="1" applyFill="1" applyBorder="1" applyAlignment="1">
      <alignment/>
    </xf>
    <xf numFmtId="0" fontId="0" fillId="38" borderId="94" xfId="0" applyFill="1" applyBorder="1" applyAlignment="1">
      <alignment/>
    </xf>
    <xf numFmtId="3" fontId="8" fillId="38" borderId="149" xfId="0" applyNumberFormat="1" applyFont="1" applyFill="1" applyBorder="1" applyAlignment="1">
      <alignment/>
    </xf>
    <xf numFmtId="3" fontId="0" fillId="38" borderId="150" xfId="0" applyNumberFormat="1" applyFill="1" applyBorder="1" applyAlignment="1">
      <alignment/>
    </xf>
    <xf numFmtId="164" fontId="0" fillId="0" borderId="95" xfId="0" applyNumberFormat="1" applyFill="1" applyBorder="1" applyAlignment="1">
      <alignment/>
    </xf>
    <xf numFmtId="0" fontId="0" fillId="36" borderId="145" xfId="0" applyFill="1" applyBorder="1" applyAlignment="1">
      <alignment/>
    </xf>
    <xf numFmtId="0" fontId="0" fillId="39" borderId="145" xfId="0" applyFill="1" applyBorder="1" applyAlignment="1">
      <alignment/>
    </xf>
    <xf numFmtId="166" fontId="6" fillId="39" borderId="145" xfId="0" applyNumberFormat="1" applyFont="1" applyFill="1" applyBorder="1" applyAlignment="1">
      <alignment/>
    </xf>
    <xf numFmtId="0" fontId="9" fillId="38" borderId="94" xfId="0" applyFont="1" applyFill="1" applyBorder="1" applyAlignment="1">
      <alignment/>
    </xf>
    <xf numFmtId="3" fontId="9" fillId="38" borderId="150" xfId="0" applyNumberFormat="1" applyFont="1" applyFill="1" applyBorder="1" applyAlignment="1">
      <alignment/>
    </xf>
    <xf numFmtId="2" fontId="6" fillId="0" borderId="95" xfId="0" applyNumberFormat="1" applyFont="1" applyFill="1" applyBorder="1" applyAlignment="1">
      <alignment/>
    </xf>
    <xf numFmtId="0" fontId="4" fillId="0" borderId="95" xfId="0" applyFont="1" applyBorder="1" applyAlignment="1">
      <alignment/>
    </xf>
    <xf numFmtId="1" fontId="0" fillId="36" borderId="24" xfId="0" applyNumberFormat="1" applyFill="1" applyBorder="1" applyAlignment="1">
      <alignment/>
    </xf>
    <xf numFmtId="3" fontId="8" fillId="38" borderId="24" xfId="0" applyNumberFormat="1" applyFont="1" applyFill="1" applyBorder="1" applyAlignment="1">
      <alignment/>
    </xf>
    <xf numFmtId="0" fontId="5" fillId="0" borderId="90" xfId="0" applyFont="1" applyBorder="1" applyAlignment="1">
      <alignment/>
    </xf>
    <xf numFmtId="165" fontId="0" fillId="34" borderId="13" xfId="0" applyNumberFormat="1" applyFill="1" applyBorder="1" applyAlignment="1">
      <alignment/>
    </xf>
    <xf numFmtId="165" fontId="0" fillId="35" borderId="13" xfId="0" applyNumberFormat="1" applyFill="1" applyBorder="1" applyAlignment="1">
      <alignment/>
    </xf>
    <xf numFmtId="2" fontId="0" fillId="0" borderId="12" xfId="0" applyNumberFormat="1" applyFill="1" applyBorder="1" applyAlignment="1">
      <alignment/>
    </xf>
    <xf numFmtId="164" fontId="0" fillId="0" borderId="12" xfId="0" applyNumberFormat="1" applyFill="1" applyBorder="1" applyAlignment="1">
      <alignment/>
    </xf>
    <xf numFmtId="1" fontId="0" fillId="36" borderId="151" xfId="0" applyNumberFormat="1" applyFill="1" applyBorder="1" applyAlignment="1">
      <alignment/>
    </xf>
    <xf numFmtId="1" fontId="0" fillId="36" borderId="13" xfId="0" applyNumberFormat="1" applyFill="1" applyBorder="1" applyAlignment="1">
      <alignment/>
    </xf>
    <xf numFmtId="0" fontId="0" fillId="36" borderId="13" xfId="0" applyFill="1" applyBorder="1" applyAlignment="1">
      <alignment/>
    </xf>
    <xf numFmtId="2" fontId="0" fillId="36" borderId="13" xfId="0" applyNumberFormat="1" applyFill="1" applyBorder="1" applyAlignment="1">
      <alignment/>
    </xf>
    <xf numFmtId="0" fontId="0" fillId="38" borderId="82" xfId="0" applyFill="1" applyBorder="1" applyAlignment="1">
      <alignment/>
    </xf>
    <xf numFmtId="3" fontId="8" fillId="38" borderId="151" xfId="0" applyNumberFormat="1" applyFont="1" applyFill="1" applyBorder="1" applyAlignment="1">
      <alignment/>
    </xf>
    <xf numFmtId="3" fontId="0" fillId="38" borderId="152" xfId="0" applyNumberFormat="1" applyFill="1" applyBorder="1" applyAlignment="1">
      <alignment/>
    </xf>
    <xf numFmtId="3" fontId="0" fillId="38" borderId="153" xfId="0" applyNumberFormat="1" applyFill="1" applyBorder="1" applyAlignment="1">
      <alignment/>
    </xf>
    <xf numFmtId="2" fontId="0" fillId="0" borderId="0" xfId="0" applyNumberFormat="1" applyFill="1" applyBorder="1" applyAlignment="1">
      <alignment horizontal="center"/>
    </xf>
    <xf numFmtId="164" fontId="0" fillId="0" borderId="0" xfId="0" applyNumberFormat="1" applyFill="1" applyBorder="1" applyAlignment="1">
      <alignment horizontal="center"/>
    </xf>
    <xf numFmtId="22" fontId="0" fillId="0" borderId="34" xfId="0" applyNumberFormat="1" applyBorder="1" applyAlignment="1">
      <alignment/>
    </xf>
    <xf numFmtId="0" fontId="4" fillId="0" borderId="34" xfId="0" applyFont="1" applyBorder="1" applyAlignment="1">
      <alignment wrapText="1"/>
    </xf>
    <xf numFmtId="165" fontId="0" fillId="34" borderId="154" xfId="0" applyNumberFormat="1" applyFill="1" applyBorder="1" applyAlignment="1">
      <alignment horizontal="center"/>
    </xf>
    <xf numFmtId="165" fontId="0" fillId="35" borderId="154" xfId="0" applyNumberFormat="1" applyFill="1" applyBorder="1" applyAlignment="1">
      <alignment horizontal="center"/>
    </xf>
    <xf numFmtId="2" fontId="0" fillId="0" borderId="34" xfId="0" applyNumberFormat="1" applyFill="1" applyBorder="1" applyAlignment="1">
      <alignment horizontal="center"/>
    </xf>
    <xf numFmtId="164" fontId="0" fillId="0" borderId="34" xfId="0" applyNumberFormat="1" applyFill="1" applyBorder="1" applyAlignment="1">
      <alignment horizontal="center"/>
    </xf>
    <xf numFmtId="1" fontId="0" fillId="36" borderId="155" xfId="0" applyNumberFormat="1" applyFill="1" applyBorder="1" applyAlignment="1">
      <alignment horizontal="center"/>
    </xf>
    <xf numFmtId="1" fontId="0" fillId="36" borderId="154" xfId="0" applyNumberFormat="1" applyFill="1" applyBorder="1" applyAlignment="1">
      <alignment horizontal="center"/>
    </xf>
    <xf numFmtId="0" fontId="0" fillId="36" borderId="154" xfId="0" applyFill="1" applyBorder="1" applyAlignment="1">
      <alignment horizontal="center"/>
    </xf>
    <xf numFmtId="2" fontId="0" fillId="36" borderId="154" xfId="0" applyNumberFormat="1" applyFill="1" applyBorder="1" applyAlignment="1">
      <alignment horizontal="center"/>
    </xf>
    <xf numFmtId="166" fontId="0" fillId="39" borderId="154" xfId="0" applyNumberFormat="1" applyFill="1" applyBorder="1" applyAlignment="1">
      <alignment/>
    </xf>
    <xf numFmtId="0" fontId="0" fillId="39" borderId="154" xfId="0" applyFill="1" applyBorder="1" applyAlignment="1">
      <alignment/>
    </xf>
    <xf numFmtId="0" fontId="0" fillId="37" borderId="156" xfId="0" applyFill="1" applyBorder="1" applyAlignment="1">
      <alignment/>
    </xf>
    <xf numFmtId="0" fontId="0" fillId="38" borderId="32" xfId="0" applyFill="1" applyBorder="1" applyAlignment="1">
      <alignment/>
    </xf>
    <xf numFmtId="0" fontId="7" fillId="38" borderId="33" xfId="0" applyFont="1" applyFill="1" applyBorder="1" applyAlignment="1">
      <alignment/>
    </xf>
    <xf numFmtId="0" fontId="0" fillId="38" borderId="157" xfId="0" applyFill="1" applyBorder="1" applyAlignment="1">
      <alignment/>
    </xf>
    <xf numFmtId="0" fontId="0" fillId="38" borderId="33" xfId="0" applyFill="1" applyBorder="1" applyAlignment="1">
      <alignment/>
    </xf>
    <xf numFmtId="3" fontId="8" fillId="38" borderId="158" xfId="0" applyNumberFormat="1" applyFont="1" applyFill="1" applyBorder="1" applyAlignment="1">
      <alignment/>
    </xf>
    <xf numFmtId="3" fontId="0" fillId="38" borderId="159" xfId="0" applyNumberFormat="1" applyFill="1" applyBorder="1" applyAlignment="1">
      <alignment/>
    </xf>
    <xf numFmtId="169" fontId="0" fillId="0" borderId="12" xfId="0" applyNumberFormat="1" applyFont="1" applyBorder="1" applyAlignment="1">
      <alignment/>
    </xf>
    <xf numFmtId="0" fontId="0" fillId="0" borderId="87" xfId="0" applyFont="1" applyBorder="1" applyAlignment="1">
      <alignment/>
    </xf>
    <xf numFmtId="0" fontId="0" fillId="0" borderId="0" xfId="0" applyFont="1" applyBorder="1" applyAlignment="1">
      <alignment/>
    </xf>
    <xf numFmtId="3" fontId="0" fillId="0" borderId="10" xfId="0" applyNumberFormat="1" applyFont="1" applyBorder="1" applyAlignment="1">
      <alignment/>
    </xf>
    <xf numFmtId="3" fontId="0" fillId="0" borderId="84" xfId="0" applyNumberFormat="1" applyFont="1" applyBorder="1" applyAlignment="1">
      <alignment/>
    </xf>
    <xf numFmtId="169" fontId="0" fillId="0" borderId="0" xfId="0" applyNumberFormat="1" applyFont="1" applyBorder="1" applyAlignment="1">
      <alignment/>
    </xf>
    <xf numFmtId="169" fontId="0" fillId="0" borderId="0" xfId="0" applyNumberFormat="1" applyFont="1" applyBorder="1" applyAlignment="1">
      <alignment horizontal="right"/>
    </xf>
    <xf numFmtId="0" fontId="14" fillId="0" borderId="89" xfId="0" applyFont="1" applyBorder="1" applyAlignment="1">
      <alignment/>
    </xf>
    <xf numFmtId="0" fontId="0" fillId="0" borderId="0" xfId="0" applyFont="1" applyBorder="1" applyAlignment="1">
      <alignment/>
    </xf>
    <xf numFmtId="3" fontId="0" fillId="0" borderId="10" xfId="0" applyNumberFormat="1" applyFont="1" applyBorder="1" applyAlignment="1">
      <alignment/>
    </xf>
    <xf numFmtId="3" fontId="0" fillId="0" borderId="84" xfId="0" applyNumberFormat="1" applyFont="1" applyBorder="1" applyAlignment="1">
      <alignment/>
    </xf>
    <xf numFmtId="169" fontId="0" fillId="0" borderId="0" xfId="0" applyNumberFormat="1" applyFont="1" applyBorder="1" applyAlignment="1">
      <alignment/>
    </xf>
    <xf numFmtId="0" fontId="15" fillId="0" borderId="89" xfId="0" applyFont="1" applyBorder="1" applyAlignment="1">
      <alignment/>
    </xf>
    <xf numFmtId="0" fontId="0" fillId="0" borderId="0" xfId="0" applyFont="1" applyBorder="1" applyAlignment="1">
      <alignment/>
    </xf>
    <xf numFmtId="3" fontId="0" fillId="0" borderId="10" xfId="0" applyNumberFormat="1" applyFont="1" applyBorder="1" applyAlignment="1">
      <alignment/>
    </xf>
    <xf numFmtId="3" fontId="0" fillId="0" borderId="84" xfId="0" applyNumberFormat="1" applyFont="1" applyBorder="1" applyAlignment="1">
      <alignment/>
    </xf>
    <xf numFmtId="169" fontId="0" fillId="0" borderId="0" xfId="0" applyNumberFormat="1" applyFont="1" applyBorder="1" applyAlignment="1">
      <alignment/>
    </xf>
    <xf numFmtId="0" fontId="0" fillId="0" borderId="89" xfId="0" applyFont="1" applyBorder="1" applyAlignment="1">
      <alignment/>
    </xf>
    <xf numFmtId="0" fontId="0" fillId="0" borderId="89" xfId="0" applyFont="1" applyBorder="1" applyAlignment="1">
      <alignment/>
    </xf>
    <xf numFmtId="3" fontId="0" fillId="0" borderId="93" xfId="0" applyNumberFormat="1" applyFont="1" applyBorder="1" applyAlignment="1">
      <alignment/>
    </xf>
    <xf numFmtId="0" fontId="0" fillId="0" borderId="91" xfId="0" applyFont="1" applyBorder="1" applyAlignment="1">
      <alignment/>
    </xf>
    <xf numFmtId="3" fontId="0" fillId="0" borderId="90" xfId="0" applyNumberFormat="1" applyFont="1" applyBorder="1" applyAlignment="1">
      <alignment/>
    </xf>
    <xf numFmtId="171" fontId="0" fillId="0" borderId="0" xfId="0" applyNumberFormat="1" applyBorder="1" applyAlignment="1">
      <alignment/>
    </xf>
    <xf numFmtId="171" fontId="0" fillId="0" borderId="87" xfId="0" applyNumberFormat="1" applyBorder="1" applyAlignment="1">
      <alignment horizontal="center"/>
    </xf>
    <xf numFmtId="0" fontId="0" fillId="0" borderId="0" xfId="0" applyNumberFormat="1" applyBorder="1" applyAlignment="1">
      <alignment/>
    </xf>
    <xf numFmtId="3" fontId="0" fillId="0" borderId="0" xfId="0" applyNumberFormat="1" applyFont="1" applyBorder="1" applyAlignment="1">
      <alignment/>
    </xf>
    <xf numFmtId="171" fontId="0" fillId="0" borderId="0" xfId="0" applyNumberFormat="1" applyFont="1" applyBorder="1" applyAlignment="1">
      <alignment/>
    </xf>
    <xf numFmtId="0" fontId="0" fillId="0" borderId="0" xfId="0" applyAlignment="1">
      <alignment horizontal="right"/>
    </xf>
    <xf numFmtId="0" fontId="4" fillId="0" borderId="160" xfId="0" applyFont="1" applyBorder="1" applyAlignment="1">
      <alignment wrapText="1"/>
    </xf>
    <xf numFmtId="0" fontId="5" fillId="0" borderId="161" xfId="0" applyFont="1" applyBorder="1" applyAlignment="1">
      <alignment/>
    </xf>
    <xf numFmtId="0" fontId="0" fillId="0" borderId="161" xfId="0" applyBorder="1" applyAlignment="1">
      <alignment/>
    </xf>
    <xf numFmtId="172" fontId="0" fillId="0" borderId="162" xfId="0" applyNumberFormat="1" applyBorder="1" applyAlignment="1">
      <alignment/>
    </xf>
    <xf numFmtId="0" fontId="4" fillId="0" borderId="163" xfId="0" applyFont="1" applyBorder="1" applyAlignment="1">
      <alignment wrapText="1"/>
    </xf>
    <xf numFmtId="0" fontId="5" fillId="0" borderId="20" xfId="0" applyFont="1" applyBorder="1" applyAlignment="1">
      <alignment/>
    </xf>
    <xf numFmtId="0" fontId="0" fillId="0" borderId="20" xfId="0" applyBorder="1" applyAlignment="1">
      <alignment/>
    </xf>
    <xf numFmtId="172" fontId="0" fillId="0" borderId="74" xfId="0" applyNumberFormat="1" applyBorder="1" applyAlignment="1">
      <alignment/>
    </xf>
    <xf numFmtId="2" fontId="5" fillId="0" borderId="20" xfId="0" applyNumberFormat="1" applyFont="1" applyBorder="1" applyAlignment="1">
      <alignment/>
    </xf>
    <xf numFmtId="1" fontId="5" fillId="0" borderId="20" xfId="0" applyNumberFormat="1" applyFont="1" applyBorder="1" applyAlignment="1">
      <alignment/>
    </xf>
    <xf numFmtId="173" fontId="5" fillId="0" borderId="20" xfId="0" applyNumberFormat="1" applyFont="1" applyBorder="1" applyAlignment="1">
      <alignment/>
    </xf>
    <xf numFmtId="2" fontId="0" fillId="0" borderId="74" xfId="0" applyNumberFormat="1" applyBorder="1" applyAlignment="1">
      <alignment/>
    </xf>
    <xf numFmtId="0" fontId="4" fillId="0" borderId="164" xfId="0" applyFont="1" applyBorder="1" applyAlignment="1">
      <alignment wrapText="1"/>
    </xf>
    <xf numFmtId="1" fontId="5" fillId="0" borderId="165" xfId="0" applyNumberFormat="1" applyFont="1" applyBorder="1" applyAlignment="1">
      <alignment/>
    </xf>
    <xf numFmtId="0" fontId="0" fillId="0" borderId="165" xfId="0" applyBorder="1" applyAlignment="1">
      <alignment/>
    </xf>
    <xf numFmtId="172" fontId="0" fillId="0" borderId="166" xfId="0" applyNumberFormat="1" applyBorder="1" applyAlignment="1">
      <alignment/>
    </xf>
    <xf numFmtId="172" fontId="0" fillId="0" borderId="0" xfId="0" applyNumberFormat="1" applyAlignment="1">
      <alignment/>
    </xf>
    <xf numFmtId="172" fontId="5" fillId="0" borderId="0" xfId="0" applyNumberFormat="1" applyFont="1" applyAlignment="1">
      <alignment/>
    </xf>
    <xf numFmtId="0" fontId="0" fillId="0" borderId="0" xfId="0" applyAlignment="1">
      <alignment wrapText="1"/>
    </xf>
    <xf numFmtId="172" fontId="1" fillId="0" borderId="0" xfId="0" applyNumberFormat="1" applyFont="1" applyAlignment="1">
      <alignment/>
    </xf>
    <xf numFmtId="172" fontId="0" fillId="0" borderId="133" xfId="0" applyNumberFormat="1" applyBorder="1" applyAlignment="1">
      <alignment/>
    </xf>
    <xf numFmtId="14" fontId="0" fillId="0" borderId="98" xfId="0" applyNumberFormat="1" applyBorder="1" applyAlignment="1">
      <alignment horizontal="right"/>
    </xf>
    <xf numFmtId="0" fontId="0" fillId="0" borderId="167" xfId="0" applyBorder="1" applyAlignment="1">
      <alignment wrapText="1"/>
    </xf>
    <xf numFmtId="172" fontId="0" fillId="0" borderId="46" xfId="0" applyNumberFormat="1" applyBorder="1" applyAlignment="1">
      <alignment/>
    </xf>
    <xf numFmtId="14" fontId="0" fillId="0" borderId="0" xfId="0" applyNumberFormat="1" applyBorder="1" applyAlignment="1">
      <alignment horizontal="right"/>
    </xf>
    <xf numFmtId="0" fontId="0" fillId="0" borderId="168" xfId="0" applyBorder="1" applyAlignment="1">
      <alignment wrapText="1"/>
    </xf>
    <xf numFmtId="0" fontId="0" fillId="0" borderId="0" xfId="0" applyBorder="1" applyAlignment="1">
      <alignment horizontal="right"/>
    </xf>
    <xf numFmtId="1" fontId="5" fillId="0" borderId="0" xfId="0" applyNumberFormat="1" applyFont="1" applyBorder="1" applyAlignment="1">
      <alignment/>
    </xf>
    <xf numFmtId="9" fontId="5" fillId="0" borderId="0" xfId="0" applyNumberFormat="1" applyFont="1" applyBorder="1" applyAlignment="1">
      <alignment/>
    </xf>
    <xf numFmtId="1" fontId="0" fillId="0" borderId="0" xfId="0" applyNumberFormat="1" applyBorder="1" applyAlignment="1">
      <alignment/>
    </xf>
    <xf numFmtId="2" fontId="0" fillId="0" borderId="46" xfId="0" applyNumberFormat="1" applyBorder="1" applyAlignment="1">
      <alignment/>
    </xf>
    <xf numFmtId="9" fontId="0" fillId="0" borderId="0" xfId="0" applyNumberFormat="1" applyBorder="1" applyAlignment="1">
      <alignment/>
    </xf>
    <xf numFmtId="173" fontId="5" fillId="0" borderId="0" xfId="0" applyNumberFormat="1" applyFont="1" applyBorder="1" applyAlignment="1">
      <alignment/>
    </xf>
    <xf numFmtId="173" fontId="0" fillId="0" borderId="0" xfId="0" applyNumberFormat="1" applyBorder="1" applyAlignment="1">
      <alignment/>
    </xf>
    <xf numFmtId="174" fontId="0" fillId="0" borderId="0" xfId="0" applyNumberFormat="1" applyBorder="1" applyAlignment="1">
      <alignment/>
    </xf>
    <xf numFmtId="4" fontId="0" fillId="0" borderId="0" xfId="0" applyNumberFormat="1" applyBorder="1" applyAlignment="1">
      <alignment/>
    </xf>
    <xf numFmtId="172" fontId="0" fillId="0" borderId="128" xfId="0" applyNumberFormat="1" applyBorder="1" applyAlignment="1">
      <alignment/>
    </xf>
    <xf numFmtId="0" fontId="0" fillId="0" borderId="129" xfId="0" applyBorder="1" applyAlignment="1">
      <alignment horizontal="right"/>
    </xf>
    <xf numFmtId="0" fontId="0" fillId="0" borderId="169" xfId="0" applyBorder="1" applyAlignment="1">
      <alignment wrapText="1"/>
    </xf>
    <xf numFmtId="0" fontId="0" fillId="0" borderId="170" xfId="0" applyFont="1" applyBorder="1" applyAlignment="1">
      <alignment/>
    </xf>
    <xf numFmtId="171" fontId="0" fillId="0" borderId="171" xfId="0" applyNumberFormat="1" applyFont="1" applyBorder="1" applyAlignment="1">
      <alignment/>
    </xf>
    <xf numFmtId="171" fontId="0" fillId="0" borderId="168" xfId="0" applyNumberFormat="1" applyFont="1" applyBorder="1" applyAlignment="1">
      <alignment/>
    </xf>
    <xf numFmtId="171" fontId="0" fillId="0" borderId="168" xfId="0" applyNumberFormat="1" applyFont="1" applyBorder="1" applyAlignment="1">
      <alignment/>
    </xf>
    <xf numFmtId="0" fontId="0" fillId="0" borderId="170" xfId="0" applyFont="1" applyBorder="1" applyAlignment="1">
      <alignment/>
    </xf>
    <xf numFmtId="171" fontId="0" fillId="0" borderId="168" xfId="0" applyNumberFormat="1" applyFont="1" applyBorder="1" applyAlignment="1">
      <alignment/>
    </xf>
    <xf numFmtId="171" fontId="0" fillId="0" borderId="172" xfId="0" applyNumberFormat="1" applyFont="1" applyBorder="1" applyAlignment="1">
      <alignment/>
    </xf>
    <xf numFmtId="0" fontId="0" fillId="0" borderId="173" xfId="0" applyFont="1" applyBorder="1" applyAlignment="1">
      <alignment/>
    </xf>
    <xf numFmtId="3" fontId="0" fillId="0" borderId="130" xfId="0" applyNumberFormat="1" applyFont="1" applyBorder="1" applyAlignment="1">
      <alignment/>
    </xf>
    <xf numFmtId="3" fontId="0" fillId="0" borderId="129" xfId="0" applyNumberFormat="1" applyFont="1" applyBorder="1" applyAlignment="1">
      <alignment/>
    </xf>
    <xf numFmtId="169" fontId="0" fillId="0" borderId="129" xfId="0" applyNumberFormat="1" applyFont="1" applyBorder="1" applyAlignment="1">
      <alignment/>
    </xf>
    <xf numFmtId="171" fontId="0" fillId="0" borderId="169" xfId="0" applyNumberFormat="1" applyFont="1" applyBorder="1" applyAlignment="1">
      <alignment/>
    </xf>
    <xf numFmtId="171" fontId="0" fillId="0" borderId="12" xfId="0" applyNumberFormat="1" applyFont="1" applyBorder="1" applyAlignment="1">
      <alignment/>
    </xf>
    <xf numFmtId="171" fontId="0" fillId="0" borderId="0" xfId="0" applyNumberFormat="1" applyFont="1" applyBorder="1" applyAlignment="1">
      <alignment/>
    </xf>
    <xf numFmtId="171" fontId="0" fillId="0" borderId="0" xfId="0" applyNumberFormat="1" applyFont="1" applyBorder="1" applyAlignment="1">
      <alignment/>
    </xf>
    <xf numFmtId="171" fontId="0" fillId="0" borderId="34" xfId="0" applyNumberFormat="1" applyFont="1" applyBorder="1" applyAlignment="1">
      <alignment/>
    </xf>
    <xf numFmtId="171" fontId="0" fillId="0" borderId="129" xfId="0" applyNumberFormat="1" applyFont="1" applyBorder="1" applyAlignment="1">
      <alignment/>
    </xf>
    <xf numFmtId="171" fontId="4" fillId="0" borderId="87" xfId="0" applyNumberFormat="1" applyFont="1" applyBorder="1" applyAlignment="1">
      <alignment horizontal="center"/>
    </xf>
    <xf numFmtId="171" fontId="4" fillId="0" borderId="89" xfId="0" applyNumberFormat="1" applyFont="1" applyBorder="1" applyAlignment="1">
      <alignment horizontal="center"/>
    </xf>
    <xf numFmtId="171" fontId="0" fillId="0" borderId="91" xfId="0" applyNumberFormat="1" applyBorder="1" applyAlignment="1">
      <alignment horizontal="center"/>
    </xf>
    <xf numFmtId="3" fontId="1" fillId="40" borderId="10" xfId="0" applyNumberFormat="1" applyFont="1" applyFill="1" applyBorder="1" applyAlignment="1">
      <alignment/>
    </xf>
    <xf numFmtId="3" fontId="1" fillId="40" borderId="90" xfId="0" applyNumberFormat="1" applyFont="1" applyFill="1" applyBorder="1" applyAlignment="1">
      <alignment/>
    </xf>
    <xf numFmtId="171" fontId="1" fillId="40" borderId="0" xfId="0" applyNumberFormat="1" applyFont="1" applyFill="1" applyBorder="1" applyAlignment="1">
      <alignment/>
    </xf>
    <xf numFmtId="169" fontId="1" fillId="40" borderId="0" xfId="0" applyNumberFormat="1" applyFont="1" applyFill="1" applyBorder="1" applyAlignment="1">
      <alignment/>
    </xf>
    <xf numFmtId="171" fontId="1" fillId="40" borderId="168" xfId="0" applyNumberFormat="1" applyFont="1" applyFill="1" applyBorder="1" applyAlignment="1">
      <alignment/>
    </xf>
    <xf numFmtId="0" fontId="0" fillId="0" borderId="170" xfId="0" applyFont="1" applyBorder="1" applyAlignment="1">
      <alignment/>
    </xf>
    <xf numFmtId="0" fontId="5" fillId="2" borderId="174" xfId="0" applyFont="1" applyFill="1" applyBorder="1" applyAlignment="1">
      <alignment/>
    </xf>
    <xf numFmtId="1" fontId="0" fillId="2" borderId="97" xfId="0" applyNumberFormat="1" applyFill="1" applyBorder="1" applyAlignment="1">
      <alignment/>
    </xf>
    <xf numFmtId="171" fontId="0" fillId="2" borderId="98" xfId="0" applyNumberFormat="1" applyFill="1" applyBorder="1" applyAlignment="1">
      <alignment/>
    </xf>
    <xf numFmtId="169" fontId="0" fillId="2" borderId="98" xfId="0" applyNumberFormat="1" applyFill="1" applyBorder="1" applyAlignment="1">
      <alignment/>
    </xf>
    <xf numFmtId="0" fontId="0" fillId="2" borderId="97" xfId="0" applyFill="1" applyBorder="1" applyAlignment="1">
      <alignment/>
    </xf>
    <xf numFmtId="171" fontId="0" fillId="2" borderId="167" xfId="0" applyNumberFormat="1" applyFill="1" applyBorder="1" applyAlignment="1">
      <alignment/>
    </xf>
    <xf numFmtId="3" fontId="5" fillId="2" borderId="175" xfId="0" applyNumberFormat="1" applyFont="1" applyFill="1" applyBorder="1" applyAlignment="1">
      <alignment/>
    </xf>
    <xf numFmtId="3" fontId="0" fillId="2" borderId="90" xfId="0" applyNumberFormat="1" applyFill="1" applyBorder="1" applyAlignment="1">
      <alignment/>
    </xf>
    <xf numFmtId="171" fontId="0" fillId="2" borderId="12" xfId="0" applyNumberFormat="1" applyFill="1" applyBorder="1" applyAlignment="1">
      <alignment/>
    </xf>
    <xf numFmtId="169" fontId="0" fillId="2" borderId="12" xfId="0" applyNumberFormat="1" applyFill="1" applyBorder="1" applyAlignment="1">
      <alignment/>
    </xf>
    <xf numFmtId="3" fontId="4" fillId="2" borderId="90" xfId="0" applyNumberFormat="1" applyFont="1" applyFill="1" applyBorder="1" applyAlignment="1">
      <alignment/>
    </xf>
    <xf numFmtId="171" fontId="0" fillId="2" borderId="171" xfId="0" applyNumberFormat="1" applyFill="1" applyBorder="1" applyAlignment="1">
      <alignment/>
    </xf>
    <xf numFmtId="3" fontId="5" fillId="2" borderId="96" xfId="0" applyNumberFormat="1" applyFont="1" applyFill="1" applyBorder="1" applyAlignment="1">
      <alignment/>
    </xf>
    <xf numFmtId="3" fontId="5" fillId="2" borderId="176" xfId="0" applyNumberFormat="1" applyFont="1" applyFill="1" applyBorder="1" applyAlignment="1">
      <alignment/>
    </xf>
    <xf numFmtId="0" fontId="0" fillId="7" borderId="0" xfId="0" applyFill="1" applyBorder="1" applyAlignment="1">
      <alignment/>
    </xf>
    <xf numFmtId="171" fontId="0" fillId="7" borderId="0" xfId="0" applyNumberFormat="1" applyFill="1" applyBorder="1" applyAlignment="1">
      <alignment/>
    </xf>
    <xf numFmtId="0" fontId="5" fillId="7" borderId="34" xfId="0" applyFont="1" applyFill="1" applyBorder="1" applyAlignment="1">
      <alignment horizontal="left"/>
    </xf>
    <xf numFmtId="171" fontId="0" fillId="7" borderId="34" xfId="0" applyNumberFormat="1" applyFill="1" applyBorder="1" applyAlignment="1">
      <alignment/>
    </xf>
    <xf numFmtId="0" fontId="0" fillId="7" borderId="34" xfId="0" applyFill="1" applyBorder="1" applyAlignment="1">
      <alignment/>
    </xf>
    <xf numFmtId="0" fontId="0" fillId="7" borderId="84" xfId="0" applyFill="1" applyBorder="1" applyAlignment="1">
      <alignment/>
    </xf>
    <xf numFmtId="0" fontId="4" fillId="7" borderId="84" xfId="0" applyFont="1" applyFill="1" applyBorder="1" applyAlignment="1">
      <alignment horizontal="center"/>
    </xf>
    <xf numFmtId="171" fontId="4" fillId="7" borderId="0" xfId="0" applyNumberFormat="1" applyFont="1" applyFill="1" applyBorder="1" applyAlignment="1">
      <alignment horizontal="center"/>
    </xf>
    <xf numFmtId="0" fontId="4" fillId="7" borderId="0" xfId="0" applyFont="1" applyFill="1" applyBorder="1" applyAlignment="1">
      <alignment horizontal="center"/>
    </xf>
    <xf numFmtId="0" fontId="0" fillId="6" borderId="0" xfId="0" applyFill="1" applyBorder="1" applyAlignment="1">
      <alignment horizontal="center"/>
    </xf>
    <xf numFmtId="0" fontId="2" fillId="6" borderId="0" xfId="0" applyFont="1" applyFill="1" applyBorder="1" applyAlignment="1">
      <alignment horizontal="center"/>
    </xf>
    <xf numFmtId="0" fontId="1" fillId="6" borderId="89" xfId="0" applyFont="1" applyFill="1" applyBorder="1" applyAlignment="1">
      <alignment horizontal="center"/>
    </xf>
    <xf numFmtId="0" fontId="0" fillId="6" borderId="0" xfId="0" applyFill="1" applyBorder="1" applyAlignment="1">
      <alignment horizontal="left"/>
    </xf>
    <xf numFmtId="171" fontId="0" fillId="6" borderId="0" xfId="0" applyNumberFormat="1" applyFill="1" applyBorder="1" applyAlignment="1">
      <alignment horizontal="right"/>
    </xf>
    <xf numFmtId="0" fontId="0" fillId="6" borderId="93" xfId="0" applyFill="1" applyBorder="1" applyAlignment="1">
      <alignment horizontal="left"/>
    </xf>
    <xf numFmtId="0" fontId="0" fillId="6" borderId="84" xfId="0" applyFill="1" applyBorder="1" applyAlignment="1">
      <alignment horizontal="center"/>
    </xf>
    <xf numFmtId="171" fontId="0" fillId="6" borderId="87" xfId="0" applyNumberFormat="1" applyFill="1" applyBorder="1" applyAlignment="1">
      <alignment horizontal="center"/>
    </xf>
    <xf numFmtId="171" fontId="0" fillId="6" borderId="89" xfId="0" applyNumberFormat="1" applyFill="1" applyBorder="1" applyAlignment="1">
      <alignment horizontal="center"/>
    </xf>
    <xf numFmtId="169" fontId="0" fillId="0" borderId="0" xfId="0" applyNumberFormat="1" applyFont="1" applyBorder="1" applyAlignment="1">
      <alignment/>
    </xf>
    <xf numFmtId="169" fontId="0" fillId="40"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8"/>
  <sheetViews>
    <sheetView zoomScalePageLayoutView="0" workbookViewId="0" topLeftCell="A1">
      <selection activeCell="C28" sqref="C28"/>
    </sheetView>
  </sheetViews>
  <sheetFormatPr defaultColWidth="14.50390625" defaultRowHeight="12"/>
  <cols>
    <col min="1" max="1" width="7.625" style="0" customWidth="1"/>
    <col min="2" max="2" width="16.50390625" style="1" customWidth="1"/>
    <col min="3" max="3" width="33.50390625" style="0" customWidth="1"/>
    <col min="4" max="4" width="44.00390625" style="5" customWidth="1"/>
    <col min="5" max="5" width="11.50390625" style="6" customWidth="1"/>
    <col min="6" max="6" width="9.875" style="41" customWidth="1"/>
    <col min="7" max="7" width="5.50390625" style="42" customWidth="1"/>
    <col min="8" max="8" width="4.375" style="43" customWidth="1"/>
    <col min="9" max="9" width="4.375" style="44" customWidth="1"/>
    <col min="10" max="10" width="8.375" style="45" customWidth="1"/>
    <col min="11" max="11" width="11.375" style="46" customWidth="1"/>
    <col min="12" max="13" width="7.00390625" style="44" customWidth="1"/>
    <col min="14" max="14" width="1.12109375" style="0" customWidth="1"/>
  </cols>
  <sheetData>
    <row r="1" spans="1:14" ht="3" customHeight="1" thickBot="1" thickTop="1">
      <c r="A1" s="91"/>
      <c r="B1" s="92"/>
      <c r="C1" s="93"/>
      <c r="D1" s="94"/>
      <c r="E1" s="94"/>
      <c r="F1" s="95"/>
      <c r="G1" s="95"/>
      <c r="H1" s="96"/>
      <c r="I1" s="96"/>
      <c r="J1" s="97"/>
      <c r="K1" s="98"/>
      <c r="L1" s="96"/>
      <c r="M1" s="96"/>
      <c r="N1" s="99"/>
    </row>
    <row r="2" spans="1:14" s="21" customFormat="1" ht="15.75" thickBot="1" thickTop="1">
      <c r="A2" s="100" t="s">
        <v>221</v>
      </c>
      <c r="B2" s="20"/>
      <c r="D2" s="22"/>
      <c r="E2" s="23" t="s">
        <v>244</v>
      </c>
      <c r="F2" s="24"/>
      <c r="G2" s="24"/>
      <c r="H2" s="51"/>
      <c r="I2" s="52"/>
      <c r="J2" s="25"/>
      <c r="K2" s="53"/>
      <c r="L2" s="68" t="s">
        <v>245</v>
      </c>
      <c r="M2" s="69" t="s">
        <v>246</v>
      </c>
      <c r="N2" s="101"/>
    </row>
    <row r="3" spans="1:14" ht="15.75" thickBot="1" thickTop="1">
      <c r="A3" s="102"/>
      <c r="B3" s="3"/>
      <c r="C3" s="2"/>
      <c r="D3" s="4"/>
      <c r="E3" s="19"/>
      <c r="F3" s="26"/>
      <c r="G3" s="48"/>
      <c r="H3" s="49"/>
      <c r="I3" s="50" t="s">
        <v>222</v>
      </c>
      <c r="J3" s="28" t="s">
        <v>78</v>
      </c>
      <c r="K3" s="54" t="s">
        <v>219</v>
      </c>
      <c r="L3" s="70" t="s">
        <v>239</v>
      </c>
      <c r="M3" s="71" t="s">
        <v>239</v>
      </c>
      <c r="N3" s="103"/>
    </row>
    <row r="4" spans="1:14" ht="15.75" thickTop="1">
      <c r="A4" s="102" t="s">
        <v>223</v>
      </c>
      <c r="B4" s="3" t="s">
        <v>224</v>
      </c>
      <c r="C4" s="2" t="s">
        <v>225</v>
      </c>
      <c r="D4" s="4" t="s">
        <v>226</v>
      </c>
      <c r="F4" s="30"/>
      <c r="G4" s="31"/>
      <c r="H4" s="32" t="s">
        <v>227</v>
      </c>
      <c r="I4" s="33" t="s">
        <v>228</v>
      </c>
      <c r="J4" s="34" t="s">
        <v>229</v>
      </c>
      <c r="K4" s="29" t="s">
        <v>220</v>
      </c>
      <c r="L4" s="72" t="s">
        <v>230</v>
      </c>
      <c r="M4" s="73" t="s">
        <v>231</v>
      </c>
      <c r="N4" s="103"/>
    </row>
    <row r="5" spans="1:14" ht="15.75" thickBot="1">
      <c r="A5" s="102"/>
      <c r="B5" s="3" t="s">
        <v>232</v>
      </c>
      <c r="C5" s="2" t="s">
        <v>233</v>
      </c>
      <c r="D5" s="4" t="s">
        <v>234</v>
      </c>
      <c r="E5" s="6" t="s">
        <v>243</v>
      </c>
      <c r="F5" s="35" t="s">
        <v>235</v>
      </c>
      <c r="G5" s="36" t="s">
        <v>237</v>
      </c>
      <c r="H5" s="37" t="s">
        <v>236</v>
      </c>
      <c r="I5" s="38" t="s">
        <v>238</v>
      </c>
      <c r="J5" s="39"/>
      <c r="K5" s="40" t="s">
        <v>240</v>
      </c>
      <c r="L5" s="74" t="s">
        <v>241</v>
      </c>
      <c r="M5" s="75" t="s">
        <v>242</v>
      </c>
      <c r="N5" s="103"/>
    </row>
    <row r="6" spans="1:14" s="8" customFormat="1" ht="18" customHeight="1" thickBot="1" thickTop="1">
      <c r="A6" s="104" t="s">
        <v>247</v>
      </c>
      <c r="B6" s="47">
        <v>36319.54583333333</v>
      </c>
      <c r="C6" s="9" t="s">
        <v>248</v>
      </c>
      <c r="D6" s="61" t="s">
        <v>249</v>
      </c>
      <c r="E6" s="62">
        <v>500</v>
      </c>
      <c r="F6" s="63" t="s">
        <v>251</v>
      </c>
      <c r="G6" s="63">
        <v>65</v>
      </c>
      <c r="H6" s="64"/>
      <c r="I6" s="65"/>
      <c r="J6" s="66">
        <v>0.75</v>
      </c>
      <c r="K6" s="67"/>
      <c r="L6" s="76">
        <v>0</v>
      </c>
      <c r="M6" s="77">
        <v>1000</v>
      </c>
      <c r="N6" s="105"/>
    </row>
    <row r="7" spans="1:14" s="12" customFormat="1" ht="18" customHeight="1" thickBot="1" thickTop="1">
      <c r="A7" s="106" t="s">
        <v>250</v>
      </c>
      <c r="B7" s="15"/>
      <c r="C7" s="16"/>
      <c r="D7" s="17"/>
      <c r="E7" s="6"/>
      <c r="F7" s="58"/>
      <c r="G7" s="59"/>
      <c r="H7" s="37"/>
      <c r="I7" s="38"/>
      <c r="J7" s="60"/>
      <c r="K7" s="40"/>
      <c r="L7" s="44"/>
      <c r="M7" s="44"/>
      <c r="N7" s="107"/>
    </row>
    <row r="8" spans="1:14" s="8" customFormat="1" ht="18" customHeight="1" thickBot="1" thickTop="1">
      <c r="A8" s="104" t="s">
        <v>252</v>
      </c>
      <c r="B8" s="78">
        <v>0.5819444444444445</v>
      </c>
      <c r="C8" s="9" t="s">
        <v>253</v>
      </c>
      <c r="D8" s="18" t="s">
        <v>254</v>
      </c>
      <c r="E8" s="62">
        <v>700</v>
      </c>
      <c r="F8" s="63" t="s">
        <v>77</v>
      </c>
      <c r="G8" s="63">
        <v>60</v>
      </c>
      <c r="H8" s="64"/>
      <c r="I8" s="65"/>
      <c r="J8" s="66">
        <v>0.5</v>
      </c>
      <c r="K8" s="67"/>
      <c r="L8" s="76"/>
      <c r="M8" s="77"/>
      <c r="N8" s="105"/>
    </row>
    <row r="9" spans="1:14" s="12" customFormat="1" ht="18" customHeight="1" thickBot="1" thickTop="1">
      <c r="A9" s="108" t="s">
        <v>76</v>
      </c>
      <c r="B9" s="56"/>
      <c r="C9" s="57"/>
      <c r="D9" s="17"/>
      <c r="E9" s="6"/>
      <c r="F9" s="58"/>
      <c r="G9" s="59"/>
      <c r="H9" s="37"/>
      <c r="I9" s="38"/>
      <c r="J9" s="60">
        <v>0.3</v>
      </c>
      <c r="K9" s="40"/>
      <c r="L9" s="44"/>
      <c r="M9" s="44"/>
      <c r="N9" s="107"/>
    </row>
    <row r="10" spans="1:14" s="8" customFormat="1" ht="18" customHeight="1" thickBot="1" thickTop="1">
      <c r="A10" s="104"/>
      <c r="B10" s="47"/>
      <c r="C10" s="9"/>
      <c r="D10" s="18"/>
      <c r="E10" s="62"/>
      <c r="F10" s="63"/>
      <c r="G10" s="63"/>
      <c r="H10" s="64"/>
      <c r="I10" s="65"/>
      <c r="J10" s="66"/>
      <c r="K10" s="67"/>
      <c r="L10" s="76"/>
      <c r="M10" s="77"/>
      <c r="N10" s="105"/>
    </row>
    <row r="11" spans="1:14" s="12" customFormat="1" ht="18" customHeight="1" thickBot="1" thickTop="1">
      <c r="A11" s="108"/>
      <c r="B11" s="56"/>
      <c r="C11" s="57"/>
      <c r="D11" s="17"/>
      <c r="E11" s="6"/>
      <c r="F11" s="58"/>
      <c r="G11" s="59"/>
      <c r="H11" s="37"/>
      <c r="I11" s="38"/>
      <c r="J11" s="60"/>
      <c r="K11" s="40"/>
      <c r="L11" s="44"/>
      <c r="M11" s="44"/>
      <c r="N11" s="107"/>
    </row>
    <row r="12" spans="1:14" s="8" customFormat="1" ht="18" customHeight="1" thickBot="1" thickTop="1">
      <c r="A12" s="104"/>
      <c r="B12" s="47"/>
      <c r="C12" s="9"/>
      <c r="D12" s="18"/>
      <c r="E12" s="62"/>
      <c r="F12" s="63"/>
      <c r="G12" s="63"/>
      <c r="H12" s="64"/>
      <c r="I12" s="65"/>
      <c r="J12" s="66"/>
      <c r="K12" s="67"/>
      <c r="L12" s="76"/>
      <c r="M12" s="77"/>
      <c r="N12" s="105"/>
    </row>
    <row r="13" spans="1:14" s="12" customFormat="1" ht="18" customHeight="1" thickBot="1" thickTop="1">
      <c r="A13" s="108"/>
      <c r="B13" s="56"/>
      <c r="C13" s="57"/>
      <c r="D13" s="17"/>
      <c r="E13" s="6"/>
      <c r="F13" s="58"/>
      <c r="G13" s="59"/>
      <c r="H13" s="37"/>
      <c r="I13" s="38"/>
      <c r="J13" s="60"/>
      <c r="K13" s="40"/>
      <c r="L13" s="44"/>
      <c r="M13" s="44"/>
      <c r="N13" s="107"/>
    </row>
    <row r="14" spans="1:14" s="8" customFormat="1" ht="18" customHeight="1" thickBot="1" thickTop="1">
      <c r="A14" s="104"/>
      <c r="B14" s="47"/>
      <c r="C14" s="9"/>
      <c r="D14" s="18"/>
      <c r="E14" s="62"/>
      <c r="F14" s="63"/>
      <c r="G14" s="63"/>
      <c r="H14" s="64"/>
      <c r="I14" s="65"/>
      <c r="J14" s="66"/>
      <c r="K14" s="67"/>
      <c r="L14" s="76"/>
      <c r="M14" s="77"/>
      <c r="N14" s="105"/>
    </row>
    <row r="15" spans="1:14" s="12" customFormat="1" ht="18" customHeight="1" thickBot="1" thickTop="1">
      <c r="A15" s="108"/>
      <c r="B15" s="56"/>
      <c r="C15" s="57"/>
      <c r="D15" s="17"/>
      <c r="E15" s="6"/>
      <c r="F15" s="58"/>
      <c r="G15" s="59"/>
      <c r="H15" s="37"/>
      <c r="I15" s="38"/>
      <c r="J15" s="60"/>
      <c r="K15" s="40"/>
      <c r="L15" s="44"/>
      <c r="M15" s="44"/>
      <c r="N15" s="107"/>
    </row>
    <row r="16" spans="1:14" s="8" customFormat="1" ht="18" customHeight="1" thickBot="1" thickTop="1">
      <c r="A16" s="104"/>
      <c r="B16" s="47"/>
      <c r="C16" s="9"/>
      <c r="D16" s="18"/>
      <c r="E16" s="62"/>
      <c r="F16" s="63"/>
      <c r="G16" s="63"/>
      <c r="H16" s="64"/>
      <c r="I16" s="65"/>
      <c r="J16" s="66"/>
      <c r="K16" s="67"/>
      <c r="L16" s="76"/>
      <c r="M16" s="77"/>
      <c r="N16" s="105"/>
    </row>
    <row r="17" spans="1:14" s="12" customFormat="1" ht="18" customHeight="1" thickBot="1" thickTop="1">
      <c r="A17" s="108"/>
      <c r="B17" s="56"/>
      <c r="C17" s="57"/>
      <c r="D17" s="17"/>
      <c r="E17" s="6"/>
      <c r="F17" s="58"/>
      <c r="G17" s="59"/>
      <c r="H17" s="37"/>
      <c r="I17" s="38"/>
      <c r="J17" s="60"/>
      <c r="K17" s="40"/>
      <c r="L17" s="44"/>
      <c r="M17" s="44"/>
      <c r="N17" s="107"/>
    </row>
    <row r="18" spans="1:14" s="8" customFormat="1" ht="18" customHeight="1" thickBot="1" thickTop="1">
      <c r="A18" s="104"/>
      <c r="B18" s="47"/>
      <c r="C18" s="9"/>
      <c r="D18" s="18"/>
      <c r="E18" s="62"/>
      <c r="F18" s="63"/>
      <c r="G18" s="63"/>
      <c r="H18" s="64"/>
      <c r="I18" s="65"/>
      <c r="J18" s="66"/>
      <c r="K18" s="67"/>
      <c r="L18" s="76"/>
      <c r="M18" s="77"/>
      <c r="N18" s="105"/>
    </row>
    <row r="19" spans="1:14" s="12" customFormat="1" ht="18" customHeight="1" thickBot="1" thickTop="1">
      <c r="A19" s="108"/>
      <c r="B19" s="56"/>
      <c r="C19" s="57"/>
      <c r="D19" s="17"/>
      <c r="E19" s="6"/>
      <c r="F19" s="58"/>
      <c r="G19" s="59"/>
      <c r="H19" s="37"/>
      <c r="I19" s="38"/>
      <c r="J19" s="60"/>
      <c r="K19" s="40"/>
      <c r="L19" s="44"/>
      <c r="M19" s="44"/>
      <c r="N19" s="107"/>
    </row>
    <row r="20" spans="1:14" s="8" customFormat="1" ht="18" customHeight="1" thickBot="1" thickTop="1">
      <c r="A20" s="104"/>
      <c r="B20" s="47"/>
      <c r="C20" s="9"/>
      <c r="D20" s="18"/>
      <c r="E20" s="62"/>
      <c r="F20" s="63"/>
      <c r="G20" s="63"/>
      <c r="H20" s="64"/>
      <c r="I20" s="65"/>
      <c r="J20" s="66"/>
      <c r="K20" s="67"/>
      <c r="L20" s="76"/>
      <c r="M20" s="77"/>
      <c r="N20" s="105"/>
    </row>
    <row r="21" spans="1:14" s="12" customFormat="1" ht="18" customHeight="1" thickBot="1" thickTop="1">
      <c r="A21" s="108"/>
      <c r="B21" s="56"/>
      <c r="C21" s="57"/>
      <c r="D21" s="17"/>
      <c r="E21" s="6"/>
      <c r="F21" s="58"/>
      <c r="G21" s="59"/>
      <c r="H21" s="37"/>
      <c r="I21" s="38"/>
      <c r="J21" s="60"/>
      <c r="K21" s="40"/>
      <c r="L21" s="44"/>
      <c r="M21" s="44"/>
      <c r="N21" s="107"/>
    </row>
    <row r="22" spans="1:14" s="8" customFormat="1" ht="18" customHeight="1" thickBot="1" thickTop="1">
      <c r="A22" s="104"/>
      <c r="B22" s="47"/>
      <c r="C22" s="9"/>
      <c r="D22" s="18"/>
      <c r="E22" s="62"/>
      <c r="F22" s="63"/>
      <c r="G22" s="63"/>
      <c r="H22" s="64"/>
      <c r="I22" s="65"/>
      <c r="J22" s="66"/>
      <c r="K22" s="67"/>
      <c r="L22" s="76"/>
      <c r="M22" s="77"/>
      <c r="N22" s="105"/>
    </row>
    <row r="23" spans="1:14" s="12" customFormat="1" ht="18" customHeight="1" thickBot="1" thickTop="1">
      <c r="A23" s="108"/>
      <c r="B23" s="56"/>
      <c r="C23" s="57"/>
      <c r="D23" s="17"/>
      <c r="E23" s="6"/>
      <c r="F23" s="58"/>
      <c r="G23" s="59"/>
      <c r="H23" s="37"/>
      <c r="I23" s="38"/>
      <c r="J23" s="60"/>
      <c r="K23" s="40"/>
      <c r="L23" s="44"/>
      <c r="M23" s="44"/>
      <c r="N23" s="107"/>
    </row>
    <row r="24" spans="1:14" s="8" customFormat="1" ht="18" customHeight="1" thickBot="1" thickTop="1">
      <c r="A24" s="104"/>
      <c r="B24" s="47"/>
      <c r="C24" s="9"/>
      <c r="D24" s="18"/>
      <c r="E24" s="62"/>
      <c r="F24" s="63"/>
      <c r="G24" s="63"/>
      <c r="H24" s="64"/>
      <c r="I24" s="65"/>
      <c r="J24" s="66"/>
      <c r="K24" s="67"/>
      <c r="L24" s="76"/>
      <c r="M24" s="77"/>
      <c r="N24" s="105"/>
    </row>
    <row r="25" spans="1:14" s="12" customFormat="1" ht="18" customHeight="1" thickBot="1" thickTop="1">
      <c r="A25" s="108"/>
      <c r="B25" s="56"/>
      <c r="C25" s="57"/>
      <c r="D25" s="17"/>
      <c r="E25" s="6"/>
      <c r="F25" s="58"/>
      <c r="G25" s="59"/>
      <c r="H25" s="37"/>
      <c r="I25" s="38"/>
      <c r="J25" s="60"/>
      <c r="K25" s="40"/>
      <c r="L25" s="44"/>
      <c r="M25" s="44"/>
      <c r="N25" s="107"/>
    </row>
    <row r="26" spans="1:14" s="8" customFormat="1" ht="18" customHeight="1" thickBot="1" thickTop="1">
      <c r="A26" s="104"/>
      <c r="B26" s="47"/>
      <c r="C26" s="9"/>
      <c r="D26" s="18"/>
      <c r="E26" s="62"/>
      <c r="F26" s="63"/>
      <c r="G26" s="63"/>
      <c r="H26" s="64"/>
      <c r="I26" s="65"/>
      <c r="J26" s="66"/>
      <c r="K26" s="67"/>
      <c r="L26" s="76"/>
      <c r="M26" s="77"/>
      <c r="N26" s="105"/>
    </row>
    <row r="27" spans="1:14" s="12" customFormat="1" ht="18" customHeight="1" thickBot="1" thickTop="1">
      <c r="A27" s="108"/>
      <c r="B27" s="56"/>
      <c r="C27" s="57"/>
      <c r="D27" s="17"/>
      <c r="E27" s="6"/>
      <c r="F27" s="58"/>
      <c r="G27" s="59"/>
      <c r="H27" s="37"/>
      <c r="I27" s="38"/>
      <c r="J27" s="60"/>
      <c r="K27" s="40"/>
      <c r="L27" s="44"/>
      <c r="M27" s="44"/>
      <c r="N27" s="107"/>
    </row>
    <row r="28" spans="1:14" s="8" customFormat="1" ht="18" customHeight="1" thickBot="1" thickTop="1">
      <c r="A28" s="104"/>
      <c r="B28" s="47"/>
      <c r="C28" s="9"/>
      <c r="D28" s="18"/>
      <c r="E28" s="62"/>
      <c r="F28" s="63"/>
      <c r="G28" s="63"/>
      <c r="H28" s="64"/>
      <c r="I28" s="65"/>
      <c r="J28" s="66"/>
      <c r="K28" s="67"/>
      <c r="L28" s="76"/>
      <c r="M28" s="77"/>
      <c r="N28" s="105"/>
    </row>
    <row r="29" spans="1:14" s="12" customFormat="1" ht="18" customHeight="1" thickBot="1" thickTop="1">
      <c r="A29" s="108"/>
      <c r="B29" s="56"/>
      <c r="C29" s="57"/>
      <c r="D29" s="17"/>
      <c r="E29" s="6"/>
      <c r="F29" s="58"/>
      <c r="G29" s="59"/>
      <c r="H29" s="37"/>
      <c r="I29" s="38"/>
      <c r="J29" s="60"/>
      <c r="K29" s="40"/>
      <c r="L29" s="44"/>
      <c r="M29" s="44"/>
      <c r="N29" s="107"/>
    </row>
    <row r="30" spans="1:14" s="8" customFormat="1" ht="18" customHeight="1" thickBot="1" thickTop="1">
      <c r="A30" s="104"/>
      <c r="B30" s="47"/>
      <c r="C30" s="9"/>
      <c r="D30" s="18"/>
      <c r="E30" s="62"/>
      <c r="F30" s="63"/>
      <c r="G30" s="63"/>
      <c r="H30" s="64"/>
      <c r="I30" s="65"/>
      <c r="J30" s="66"/>
      <c r="K30" s="67"/>
      <c r="L30" s="76"/>
      <c r="M30" s="77"/>
      <c r="N30" s="105"/>
    </row>
    <row r="31" spans="1:14" s="12" customFormat="1" ht="18" customHeight="1" thickBot="1" thickTop="1">
      <c r="A31" s="108"/>
      <c r="B31" s="56"/>
      <c r="C31" s="57"/>
      <c r="D31" s="17"/>
      <c r="E31" s="6"/>
      <c r="F31" s="58"/>
      <c r="G31" s="59"/>
      <c r="H31" s="37"/>
      <c r="I31" s="38"/>
      <c r="J31" s="60"/>
      <c r="K31" s="40"/>
      <c r="L31" s="44"/>
      <c r="M31" s="44"/>
      <c r="N31" s="107"/>
    </row>
    <row r="32" spans="1:14" s="8" customFormat="1" ht="18" customHeight="1" thickBot="1" thickTop="1">
      <c r="A32" s="104"/>
      <c r="B32" s="47"/>
      <c r="C32" s="9"/>
      <c r="D32" s="18"/>
      <c r="E32" s="62"/>
      <c r="F32" s="63"/>
      <c r="G32" s="63"/>
      <c r="H32" s="64"/>
      <c r="I32" s="65"/>
      <c r="J32" s="66"/>
      <c r="K32" s="67"/>
      <c r="L32" s="76"/>
      <c r="M32" s="77"/>
      <c r="N32" s="105"/>
    </row>
    <row r="33" spans="1:14" s="12" customFormat="1" ht="18" customHeight="1" thickBot="1" thickTop="1">
      <c r="A33" s="108"/>
      <c r="B33" s="56"/>
      <c r="C33" s="57"/>
      <c r="D33" s="17"/>
      <c r="E33" s="6"/>
      <c r="F33" s="58"/>
      <c r="G33" s="59"/>
      <c r="H33" s="37"/>
      <c r="I33" s="38"/>
      <c r="J33" s="60"/>
      <c r="K33" s="40"/>
      <c r="L33" s="44"/>
      <c r="M33" s="44"/>
      <c r="N33" s="107"/>
    </row>
    <row r="34" spans="1:14" s="8" customFormat="1" ht="18" customHeight="1" thickBot="1" thickTop="1">
      <c r="A34" s="104"/>
      <c r="B34" s="47"/>
      <c r="C34" s="9"/>
      <c r="D34" s="18"/>
      <c r="E34" s="62"/>
      <c r="F34" s="63"/>
      <c r="G34" s="63"/>
      <c r="H34" s="64"/>
      <c r="I34" s="65"/>
      <c r="J34" s="66"/>
      <c r="K34" s="67"/>
      <c r="L34" s="76"/>
      <c r="M34" s="77"/>
      <c r="N34" s="105"/>
    </row>
    <row r="35" spans="1:14" s="12" customFormat="1" ht="18" customHeight="1" thickBot="1" thickTop="1">
      <c r="A35" s="108"/>
      <c r="B35" s="56"/>
      <c r="C35" s="57"/>
      <c r="D35" s="17"/>
      <c r="E35" s="6"/>
      <c r="F35" s="58"/>
      <c r="G35" s="59"/>
      <c r="H35" s="37"/>
      <c r="I35" s="38"/>
      <c r="J35" s="60"/>
      <c r="K35" s="40"/>
      <c r="L35" s="44"/>
      <c r="M35" s="44"/>
      <c r="N35" s="107"/>
    </row>
    <row r="36" spans="1:14" s="8" customFormat="1" ht="18" customHeight="1" thickBot="1" thickTop="1">
      <c r="A36" s="104"/>
      <c r="B36" s="47"/>
      <c r="C36" s="9"/>
      <c r="D36" s="18"/>
      <c r="E36" s="62"/>
      <c r="F36" s="63"/>
      <c r="G36" s="63"/>
      <c r="H36" s="64"/>
      <c r="I36" s="65"/>
      <c r="J36" s="66"/>
      <c r="K36" s="67"/>
      <c r="L36" s="76"/>
      <c r="M36" s="77"/>
      <c r="N36" s="105"/>
    </row>
    <row r="37" spans="1:14" s="12" customFormat="1" ht="18" customHeight="1" thickBot="1" thickTop="1">
      <c r="A37" s="108"/>
      <c r="B37" s="56"/>
      <c r="C37" s="57"/>
      <c r="D37" s="17"/>
      <c r="E37" s="6"/>
      <c r="F37" s="58"/>
      <c r="G37" s="59"/>
      <c r="H37" s="37"/>
      <c r="I37" s="38"/>
      <c r="J37" s="60"/>
      <c r="K37" s="40"/>
      <c r="L37" s="44"/>
      <c r="M37" s="44"/>
      <c r="N37" s="107"/>
    </row>
    <row r="38" spans="1:14" s="8" customFormat="1" ht="18" customHeight="1" thickBot="1" thickTop="1">
      <c r="A38" s="104"/>
      <c r="B38" s="47"/>
      <c r="C38" s="9"/>
      <c r="D38" s="18"/>
      <c r="E38" s="62"/>
      <c r="F38" s="63"/>
      <c r="G38" s="63"/>
      <c r="H38" s="64"/>
      <c r="I38" s="65"/>
      <c r="J38" s="66"/>
      <c r="K38" s="67"/>
      <c r="L38" s="76"/>
      <c r="M38" s="77"/>
      <c r="N38" s="105"/>
    </row>
    <row r="39" spans="1:14" s="12" customFormat="1" ht="18" customHeight="1" thickBot="1" thickTop="1">
      <c r="A39" s="108"/>
      <c r="B39" s="56"/>
      <c r="C39" s="57"/>
      <c r="D39" s="17"/>
      <c r="E39" s="6"/>
      <c r="F39" s="58"/>
      <c r="G39" s="59"/>
      <c r="H39" s="37"/>
      <c r="I39" s="38"/>
      <c r="J39" s="60"/>
      <c r="K39" s="40"/>
      <c r="L39" s="44"/>
      <c r="M39" s="44"/>
      <c r="N39" s="107"/>
    </row>
    <row r="40" spans="1:14" s="8" customFormat="1" ht="18" customHeight="1" thickBot="1" thickTop="1">
      <c r="A40" s="104"/>
      <c r="B40" s="47"/>
      <c r="C40" s="9"/>
      <c r="D40" s="18"/>
      <c r="E40" s="62"/>
      <c r="F40" s="63"/>
      <c r="G40" s="63"/>
      <c r="H40" s="64"/>
      <c r="I40" s="65"/>
      <c r="J40" s="66"/>
      <c r="K40" s="67"/>
      <c r="L40" s="76"/>
      <c r="M40" s="77"/>
      <c r="N40" s="105"/>
    </row>
    <row r="41" spans="1:14" s="12" customFormat="1" ht="18" customHeight="1" thickBot="1" thickTop="1">
      <c r="A41" s="108"/>
      <c r="B41" s="56"/>
      <c r="C41" s="57"/>
      <c r="D41" s="17"/>
      <c r="E41" s="6"/>
      <c r="F41" s="58"/>
      <c r="G41" s="59"/>
      <c r="H41" s="37"/>
      <c r="I41" s="38"/>
      <c r="J41" s="60"/>
      <c r="K41" s="40"/>
      <c r="L41" s="44"/>
      <c r="M41" s="44"/>
      <c r="N41" s="107"/>
    </row>
    <row r="42" spans="1:14" s="8" customFormat="1" ht="18" customHeight="1" thickBot="1" thickTop="1">
      <c r="A42" s="104"/>
      <c r="B42" s="47"/>
      <c r="C42" s="9"/>
      <c r="D42" s="18"/>
      <c r="E42" s="62"/>
      <c r="F42" s="63"/>
      <c r="G42" s="63"/>
      <c r="H42" s="64"/>
      <c r="I42" s="65"/>
      <c r="J42" s="66"/>
      <c r="K42" s="67"/>
      <c r="L42" s="76"/>
      <c r="M42" s="77"/>
      <c r="N42" s="105"/>
    </row>
    <row r="43" spans="1:14" s="12" customFormat="1" ht="18" customHeight="1" thickBot="1" thickTop="1">
      <c r="A43" s="108"/>
      <c r="B43" s="56"/>
      <c r="C43" s="57"/>
      <c r="D43" s="17"/>
      <c r="E43" s="6"/>
      <c r="F43" s="58"/>
      <c r="G43" s="59"/>
      <c r="H43" s="37"/>
      <c r="I43" s="38"/>
      <c r="J43" s="60"/>
      <c r="K43" s="40"/>
      <c r="L43" s="44"/>
      <c r="M43" s="44"/>
      <c r="N43" s="107"/>
    </row>
    <row r="44" spans="1:14" s="8" customFormat="1" ht="18" customHeight="1" thickBot="1" thickTop="1">
      <c r="A44" s="104"/>
      <c r="B44" s="47"/>
      <c r="C44" s="9"/>
      <c r="D44" s="18"/>
      <c r="E44" s="62"/>
      <c r="F44" s="63"/>
      <c r="G44" s="63"/>
      <c r="H44" s="64"/>
      <c r="I44" s="65"/>
      <c r="J44" s="66"/>
      <c r="K44" s="67"/>
      <c r="L44" s="76"/>
      <c r="M44" s="77"/>
      <c r="N44" s="105"/>
    </row>
    <row r="45" spans="1:14" s="12" customFormat="1" ht="18" customHeight="1" thickBot="1" thickTop="1">
      <c r="A45" s="109"/>
      <c r="B45" s="110"/>
      <c r="C45" s="111"/>
      <c r="D45" s="112"/>
      <c r="E45" s="113"/>
      <c r="F45" s="114"/>
      <c r="G45" s="115"/>
      <c r="H45" s="116"/>
      <c r="I45" s="117"/>
      <c r="J45" s="118"/>
      <c r="K45" s="119"/>
      <c r="L45" s="120"/>
      <c r="M45" s="120"/>
      <c r="N45" s="121"/>
    </row>
    <row r="46" spans="1:14" s="8" customFormat="1" ht="18" customHeight="1" thickBot="1" thickTop="1">
      <c r="A46" s="122"/>
      <c r="B46" s="80"/>
      <c r="C46" s="81"/>
      <c r="D46" s="82"/>
      <c r="E46" s="83"/>
      <c r="F46" s="84"/>
      <c r="G46" s="84"/>
      <c r="H46" s="85"/>
      <c r="I46" s="86"/>
      <c r="J46" s="87"/>
      <c r="K46" s="88"/>
      <c r="L46" s="89"/>
      <c r="M46" s="90"/>
      <c r="N46" s="123"/>
    </row>
    <row r="47" spans="1:14" s="12" customFormat="1" ht="18" customHeight="1" thickBot="1" thickTop="1">
      <c r="A47" s="108"/>
      <c r="B47" s="56"/>
      <c r="C47" s="57"/>
      <c r="D47" s="17"/>
      <c r="E47" s="6"/>
      <c r="F47" s="58"/>
      <c r="G47" s="59"/>
      <c r="H47" s="37"/>
      <c r="I47" s="38"/>
      <c r="J47" s="60"/>
      <c r="K47" s="40"/>
      <c r="L47" s="44"/>
      <c r="M47" s="44"/>
      <c r="N47" s="107"/>
    </row>
    <row r="48" spans="1:14" s="8" customFormat="1" ht="18" customHeight="1" thickBot="1" thickTop="1">
      <c r="A48" s="104"/>
      <c r="B48" s="47"/>
      <c r="C48" s="9"/>
      <c r="D48" s="18"/>
      <c r="E48" s="62"/>
      <c r="F48" s="63"/>
      <c r="G48" s="63"/>
      <c r="H48" s="64"/>
      <c r="I48" s="65"/>
      <c r="J48" s="66"/>
      <c r="K48" s="67"/>
      <c r="L48" s="76"/>
      <c r="M48" s="77"/>
      <c r="N48" s="105"/>
    </row>
    <row r="49" spans="1:14" s="12" customFormat="1" ht="18" customHeight="1" thickBot="1" thickTop="1">
      <c r="A49" s="109"/>
      <c r="B49" s="110"/>
      <c r="C49" s="111"/>
      <c r="D49" s="112"/>
      <c r="E49" s="113"/>
      <c r="F49" s="114"/>
      <c r="G49" s="115"/>
      <c r="H49" s="116"/>
      <c r="I49" s="117"/>
      <c r="J49" s="118"/>
      <c r="K49" s="119"/>
      <c r="L49" s="120"/>
      <c r="M49" s="120"/>
      <c r="N49" s="121"/>
    </row>
    <row r="50" spans="1:14" s="8" customFormat="1" ht="18" customHeight="1" thickBot="1" thickTop="1">
      <c r="A50" s="79"/>
      <c r="B50" s="80"/>
      <c r="C50" s="81"/>
      <c r="D50" s="82"/>
      <c r="E50" s="83"/>
      <c r="F50" s="84"/>
      <c r="G50" s="84"/>
      <c r="H50" s="85"/>
      <c r="I50" s="86"/>
      <c r="J50" s="87"/>
      <c r="K50" s="88"/>
      <c r="L50" s="89"/>
      <c r="M50" s="90"/>
      <c r="N50" s="16"/>
    </row>
    <row r="51" spans="1:13" s="12" customFormat="1" ht="18" customHeight="1" thickBot="1" thickTop="1">
      <c r="A51" s="55"/>
      <c r="B51" s="56"/>
      <c r="C51" s="57"/>
      <c r="D51" s="17"/>
      <c r="E51" s="6"/>
      <c r="F51" s="58"/>
      <c r="G51" s="59"/>
      <c r="H51" s="37"/>
      <c r="I51" s="38"/>
      <c r="J51" s="60"/>
      <c r="K51" s="40"/>
      <c r="L51" s="44"/>
      <c r="M51" s="44"/>
    </row>
    <row r="52" spans="1:13" s="8" customFormat="1" ht="18" customHeight="1" thickBot="1" thickTop="1">
      <c r="A52" s="7"/>
      <c r="B52" s="47"/>
      <c r="C52" s="9"/>
      <c r="D52" s="18"/>
      <c r="E52" s="62"/>
      <c r="F52" s="63"/>
      <c r="G52" s="63"/>
      <c r="H52" s="64"/>
      <c r="I52" s="65"/>
      <c r="J52" s="66"/>
      <c r="K52" s="67"/>
      <c r="L52" s="76"/>
      <c r="M52" s="77"/>
    </row>
    <row r="53" spans="1:13" s="12" customFormat="1" ht="18" customHeight="1" thickBot="1" thickTop="1">
      <c r="A53" s="55"/>
      <c r="B53" s="56"/>
      <c r="C53" s="57"/>
      <c r="D53" s="17"/>
      <c r="E53" s="6"/>
      <c r="F53" s="58"/>
      <c r="G53" s="59"/>
      <c r="H53" s="37"/>
      <c r="I53" s="38"/>
      <c r="J53" s="60"/>
      <c r="K53" s="40"/>
      <c r="L53" s="44"/>
      <c r="M53" s="44"/>
    </row>
    <row r="54" spans="1:13" s="8" customFormat="1" ht="18" customHeight="1" thickBot="1" thickTop="1">
      <c r="A54" s="7"/>
      <c r="B54" s="47"/>
      <c r="C54" s="9"/>
      <c r="D54" s="18"/>
      <c r="E54" s="62"/>
      <c r="F54" s="63"/>
      <c r="G54" s="63"/>
      <c r="H54" s="64"/>
      <c r="I54" s="65"/>
      <c r="J54" s="66"/>
      <c r="K54" s="67"/>
      <c r="L54" s="76"/>
      <c r="M54" s="77"/>
    </row>
    <row r="55" spans="1:13" s="12" customFormat="1" ht="18" customHeight="1" thickBot="1" thickTop="1">
      <c r="A55" s="55"/>
      <c r="B55" s="56"/>
      <c r="C55" s="57"/>
      <c r="D55" s="17"/>
      <c r="E55" s="6"/>
      <c r="F55" s="58"/>
      <c r="G55" s="59"/>
      <c r="H55" s="37"/>
      <c r="I55" s="38"/>
      <c r="J55" s="60"/>
      <c r="K55" s="40"/>
      <c r="L55" s="44"/>
      <c r="M55" s="44"/>
    </row>
    <row r="56" spans="1:13" s="8" customFormat="1" ht="18" customHeight="1" thickBot="1" thickTop="1">
      <c r="A56" s="7"/>
      <c r="B56" s="47"/>
      <c r="C56" s="9"/>
      <c r="D56" s="18"/>
      <c r="E56" s="62"/>
      <c r="F56" s="63"/>
      <c r="G56" s="63"/>
      <c r="H56" s="64"/>
      <c r="I56" s="65"/>
      <c r="J56" s="66"/>
      <c r="K56" s="67"/>
      <c r="L56" s="76"/>
      <c r="M56" s="77"/>
    </row>
    <row r="57" spans="1:13" s="12" customFormat="1" ht="18" customHeight="1" thickBot="1" thickTop="1">
      <c r="A57" s="55"/>
      <c r="B57" s="56"/>
      <c r="C57" s="57"/>
      <c r="D57" s="17"/>
      <c r="E57" s="6"/>
      <c r="F57" s="58"/>
      <c r="G57" s="59"/>
      <c r="H57" s="37"/>
      <c r="I57" s="38"/>
      <c r="J57" s="60"/>
      <c r="K57" s="40"/>
      <c r="L57" s="44"/>
      <c r="M57" s="44"/>
    </row>
    <row r="58" spans="1:13" s="8" customFormat="1" ht="18" customHeight="1" thickBot="1" thickTop="1">
      <c r="A58" s="7"/>
      <c r="B58" s="47"/>
      <c r="C58" s="9"/>
      <c r="D58" s="18"/>
      <c r="E58" s="62"/>
      <c r="F58" s="63"/>
      <c r="G58" s="63"/>
      <c r="H58" s="64"/>
      <c r="I58" s="65"/>
      <c r="J58" s="66"/>
      <c r="K58" s="67"/>
      <c r="L58" s="76"/>
      <c r="M58" s="77"/>
    </row>
    <row r="59" spans="1:13" s="12" customFormat="1" ht="18" customHeight="1" thickBot="1" thickTop="1">
      <c r="A59" s="55"/>
      <c r="B59" s="56"/>
      <c r="C59" s="57"/>
      <c r="D59" s="17"/>
      <c r="E59" s="6"/>
      <c r="F59" s="58"/>
      <c r="G59" s="59"/>
      <c r="H59" s="37"/>
      <c r="I59" s="38"/>
      <c r="J59" s="60"/>
      <c r="K59" s="40"/>
      <c r="L59" s="44"/>
      <c r="M59" s="44"/>
    </row>
    <row r="60" spans="1:13" s="8" customFormat="1" ht="18" customHeight="1" thickBot="1" thickTop="1">
      <c r="A60" s="7"/>
      <c r="B60" s="47"/>
      <c r="C60" s="9"/>
      <c r="D60" s="18"/>
      <c r="E60" s="62"/>
      <c r="F60" s="63"/>
      <c r="G60" s="63"/>
      <c r="H60" s="64"/>
      <c r="I60" s="65"/>
      <c r="J60" s="66"/>
      <c r="K60" s="67"/>
      <c r="L60" s="76"/>
      <c r="M60" s="77"/>
    </row>
    <row r="61" spans="1:13" s="12" customFormat="1" ht="18" customHeight="1" thickBot="1" thickTop="1">
      <c r="A61" s="55"/>
      <c r="B61" s="56"/>
      <c r="C61" s="57"/>
      <c r="D61" s="17"/>
      <c r="E61" s="6"/>
      <c r="F61" s="58"/>
      <c r="G61" s="59"/>
      <c r="H61" s="37"/>
      <c r="I61" s="38"/>
      <c r="J61" s="60"/>
      <c r="K61" s="40"/>
      <c r="L61" s="44"/>
      <c r="M61" s="44"/>
    </row>
    <row r="62" spans="1:13" s="8" customFormat="1" ht="18" customHeight="1" thickBot="1" thickTop="1">
      <c r="A62" s="7"/>
      <c r="B62" s="47"/>
      <c r="C62" s="9"/>
      <c r="D62" s="18"/>
      <c r="E62" s="62"/>
      <c r="F62" s="63"/>
      <c r="G62" s="63"/>
      <c r="H62" s="64"/>
      <c r="I62" s="65"/>
      <c r="J62" s="66"/>
      <c r="K62" s="67"/>
      <c r="L62" s="76"/>
      <c r="M62" s="77"/>
    </row>
    <row r="63" spans="1:13" s="12" customFormat="1" ht="18" customHeight="1" thickBot="1" thickTop="1">
      <c r="A63" s="55"/>
      <c r="B63" s="56"/>
      <c r="C63" s="57"/>
      <c r="D63" s="17"/>
      <c r="E63" s="6"/>
      <c r="F63" s="58"/>
      <c r="G63" s="59"/>
      <c r="H63" s="37"/>
      <c r="I63" s="38"/>
      <c r="J63" s="60"/>
      <c r="K63" s="40"/>
      <c r="L63" s="44"/>
      <c r="M63" s="44"/>
    </row>
    <row r="64" spans="1:13" s="8" customFormat="1" ht="18" customHeight="1" thickBot="1" thickTop="1">
      <c r="A64" s="7"/>
      <c r="B64" s="47"/>
      <c r="C64" s="9"/>
      <c r="D64" s="18"/>
      <c r="E64" s="62"/>
      <c r="F64" s="63"/>
      <c r="G64" s="63"/>
      <c r="H64" s="64"/>
      <c r="I64" s="65"/>
      <c r="J64" s="66"/>
      <c r="K64" s="67"/>
      <c r="L64" s="76"/>
      <c r="M64" s="77"/>
    </row>
    <row r="65" spans="1:13" s="12" customFormat="1" ht="18" customHeight="1" thickBot="1" thickTop="1">
      <c r="A65" s="55"/>
      <c r="B65" s="56"/>
      <c r="C65" s="57"/>
      <c r="D65" s="17"/>
      <c r="E65" s="6"/>
      <c r="F65" s="58"/>
      <c r="G65" s="59"/>
      <c r="H65" s="37"/>
      <c r="I65" s="38"/>
      <c r="J65" s="60"/>
      <c r="K65" s="40"/>
      <c r="L65" s="44"/>
      <c r="M65" s="44"/>
    </row>
    <row r="66" spans="1:13" s="8" customFormat="1" ht="18" customHeight="1" thickBot="1" thickTop="1">
      <c r="A66" s="7"/>
      <c r="B66" s="47"/>
      <c r="C66" s="9"/>
      <c r="D66" s="18"/>
      <c r="E66" s="62"/>
      <c r="F66" s="63"/>
      <c r="G66" s="63"/>
      <c r="H66" s="64"/>
      <c r="I66" s="65"/>
      <c r="J66" s="66"/>
      <c r="K66" s="67"/>
      <c r="L66" s="76"/>
      <c r="M66" s="77"/>
    </row>
    <row r="67" spans="1:13" s="12" customFormat="1" ht="18" customHeight="1" thickBot="1" thickTop="1">
      <c r="A67" s="55"/>
      <c r="B67" s="56"/>
      <c r="C67" s="57"/>
      <c r="D67" s="17"/>
      <c r="E67" s="6"/>
      <c r="F67" s="58"/>
      <c r="G67" s="59"/>
      <c r="H67" s="37"/>
      <c r="I67" s="38"/>
      <c r="J67" s="60"/>
      <c r="K67" s="40"/>
      <c r="L67" s="44"/>
      <c r="M67" s="44"/>
    </row>
    <row r="68" spans="1:13" s="8" customFormat="1" ht="18" customHeight="1" thickBot="1" thickTop="1">
      <c r="A68" s="7"/>
      <c r="B68" s="47"/>
      <c r="C68" s="9"/>
      <c r="D68" s="18"/>
      <c r="E68" s="62"/>
      <c r="F68" s="63"/>
      <c r="G68" s="63"/>
      <c r="H68" s="64"/>
      <c r="I68" s="65"/>
      <c r="J68" s="66"/>
      <c r="K68" s="67"/>
      <c r="L68" s="76"/>
      <c r="M68" s="77"/>
    </row>
    <row r="69" spans="1:13" s="12" customFormat="1" ht="18" customHeight="1" thickBot="1" thickTop="1">
      <c r="A69" s="55"/>
      <c r="B69" s="56"/>
      <c r="C69" s="57"/>
      <c r="D69" s="17"/>
      <c r="E69" s="6"/>
      <c r="F69" s="58"/>
      <c r="G69" s="59"/>
      <c r="H69" s="37"/>
      <c r="I69" s="38"/>
      <c r="J69" s="60"/>
      <c r="K69" s="40"/>
      <c r="L69" s="44"/>
      <c r="M69" s="44"/>
    </row>
    <row r="70" spans="1:13" s="8" customFormat="1" ht="18" customHeight="1" thickBot="1" thickTop="1">
      <c r="A70" s="7"/>
      <c r="B70" s="47"/>
      <c r="C70" s="9"/>
      <c r="D70" s="18"/>
      <c r="E70" s="62"/>
      <c r="F70" s="63"/>
      <c r="G70" s="63"/>
      <c r="H70" s="64"/>
      <c r="I70" s="65"/>
      <c r="J70" s="66"/>
      <c r="K70" s="67"/>
      <c r="L70" s="76"/>
      <c r="M70" s="77"/>
    </row>
    <row r="71" spans="1:13" s="12" customFormat="1" ht="18" customHeight="1" thickBot="1" thickTop="1">
      <c r="A71" s="55"/>
      <c r="B71" s="56"/>
      <c r="C71" s="57"/>
      <c r="D71" s="17"/>
      <c r="E71" s="6"/>
      <c r="F71" s="58"/>
      <c r="G71" s="59"/>
      <c r="H71" s="37"/>
      <c r="I71" s="38"/>
      <c r="J71" s="60"/>
      <c r="K71" s="40"/>
      <c r="L71" s="44"/>
      <c r="M71" s="44"/>
    </row>
    <row r="72" spans="1:13" s="8" customFormat="1" ht="18" customHeight="1" thickBot="1" thickTop="1">
      <c r="A72" s="7"/>
      <c r="B72" s="47"/>
      <c r="C72" s="9"/>
      <c r="D72" s="18"/>
      <c r="E72" s="62"/>
      <c r="F72" s="63"/>
      <c r="G72" s="63"/>
      <c r="H72" s="64"/>
      <c r="I72" s="65"/>
      <c r="J72" s="66"/>
      <c r="K72" s="67"/>
      <c r="L72" s="76"/>
      <c r="M72" s="77"/>
    </row>
    <row r="73" spans="1:13" s="12" customFormat="1" ht="18" customHeight="1" thickBot="1" thickTop="1">
      <c r="A73" s="55"/>
      <c r="B73" s="56"/>
      <c r="C73" s="57"/>
      <c r="D73" s="17"/>
      <c r="E73" s="6"/>
      <c r="F73" s="58"/>
      <c r="G73" s="59"/>
      <c r="H73" s="37"/>
      <c r="I73" s="38"/>
      <c r="J73" s="60"/>
      <c r="K73" s="40"/>
      <c r="L73" s="44"/>
      <c r="M73" s="44"/>
    </row>
    <row r="74" spans="1:13" s="8" customFormat="1" ht="18" customHeight="1" thickBot="1" thickTop="1">
      <c r="A74" s="7"/>
      <c r="B74" s="47"/>
      <c r="C74" s="9"/>
      <c r="D74" s="18"/>
      <c r="E74" s="62"/>
      <c r="F74" s="63"/>
      <c r="G74" s="63"/>
      <c r="H74" s="64"/>
      <c r="I74" s="65"/>
      <c r="J74" s="66"/>
      <c r="K74" s="67"/>
      <c r="L74" s="76"/>
      <c r="M74" s="77"/>
    </row>
    <row r="75" spans="1:13" s="12" customFormat="1" ht="18" customHeight="1" thickBot="1" thickTop="1">
      <c r="A75" s="55"/>
      <c r="B75" s="56"/>
      <c r="C75" s="57"/>
      <c r="D75" s="17"/>
      <c r="E75" s="6"/>
      <c r="F75" s="58"/>
      <c r="G75" s="59"/>
      <c r="H75" s="37"/>
      <c r="I75" s="38"/>
      <c r="J75" s="60"/>
      <c r="K75" s="40"/>
      <c r="L75" s="44"/>
      <c r="M75" s="44"/>
    </row>
    <row r="76" spans="1:13" s="8" customFormat="1" ht="18" customHeight="1" thickBot="1" thickTop="1">
      <c r="A76" s="7"/>
      <c r="B76" s="47"/>
      <c r="C76" s="9"/>
      <c r="D76" s="18"/>
      <c r="E76" s="62"/>
      <c r="F76" s="63"/>
      <c r="G76" s="63"/>
      <c r="H76" s="64"/>
      <c r="I76" s="65"/>
      <c r="J76" s="66"/>
      <c r="K76" s="67"/>
      <c r="L76" s="76"/>
      <c r="M76" s="77"/>
    </row>
    <row r="77" spans="1:13" s="12" customFormat="1" ht="18" customHeight="1" thickBot="1" thickTop="1">
      <c r="A77" s="55"/>
      <c r="B77" s="56"/>
      <c r="C77" s="57"/>
      <c r="D77" s="17"/>
      <c r="E77" s="6"/>
      <c r="F77" s="58"/>
      <c r="G77" s="59"/>
      <c r="H77" s="37"/>
      <c r="I77" s="38"/>
      <c r="J77" s="60"/>
      <c r="K77" s="40"/>
      <c r="L77" s="44"/>
      <c r="M77" s="44"/>
    </row>
    <row r="78" spans="1:13" s="8" customFormat="1" ht="18" customHeight="1" thickBot="1" thickTop="1">
      <c r="A78" s="7"/>
      <c r="B78" s="47"/>
      <c r="C78" s="9"/>
      <c r="D78" s="18"/>
      <c r="E78" s="62"/>
      <c r="F78" s="63"/>
      <c r="G78" s="63"/>
      <c r="H78" s="64"/>
      <c r="I78" s="65"/>
      <c r="J78" s="66"/>
      <c r="K78" s="67"/>
      <c r="L78" s="76"/>
      <c r="M78" s="77"/>
    </row>
    <row r="79" spans="1:13" s="12" customFormat="1" ht="18" customHeight="1" thickBot="1" thickTop="1">
      <c r="A79" s="55"/>
      <c r="B79" s="56"/>
      <c r="C79" s="57"/>
      <c r="D79" s="17"/>
      <c r="E79" s="6"/>
      <c r="F79" s="58"/>
      <c r="G79" s="59"/>
      <c r="H79" s="37"/>
      <c r="I79" s="38"/>
      <c r="J79" s="60"/>
      <c r="K79" s="40"/>
      <c r="L79" s="44"/>
      <c r="M79" s="44"/>
    </row>
    <row r="80" spans="1:13" s="8" customFormat="1" ht="18" customHeight="1" thickBot="1" thickTop="1">
      <c r="A80" s="7"/>
      <c r="B80" s="47"/>
      <c r="C80" s="9"/>
      <c r="D80" s="18"/>
      <c r="E80" s="62"/>
      <c r="F80" s="63"/>
      <c r="G80" s="63"/>
      <c r="H80" s="64"/>
      <c r="I80" s="65"/>
      <c r="J80" s="66"/>
      <c r="K80" s="67"/>
      <c r="L80" s="76"/>
      <c r="M80" s="77"/>
    </row>
    <row r="81" spans="1:13" s="12" customFormat="1" ht="18" customHeight="1" thickBot="1" thickTop="1">
      <c r="A81" s="55"/>
      <c r="B81" s="56"/>
      <c r="C81" s="57"/>
      <c r="D81" s="17"/>
      <c r="E81" s="6"/>
      <c r="F81" s="58"/>
      <c r="G81" s="59"/>
      <c r="H81" s="37"/>
      <c r="I81" s="38"/>
      <c r="J81" s="60"/>
      <c r="K81" s="40"/>
      <c r="L81" s="44"/>
      <c r="M81" s="44"/>
    </row>
    <row r="82" spans="1:13" s="8" customFormat="1" ht="18" customHeight="1" thickBot="1" thickTop="1">
      <c r="A82" s="7"/>
      <c r="B82" s="47"/>
      <c r="C82" s="9"/>
      <c r="D82" s="18"/>
      <c r="E82" s="62"/>
      <c r="F82" s="63"/>
      <c r="G82" s="63"/>
      <c r="H82" s="64"/>
      <c r="I82" s="65"/>
      <c r="J82" s="66"/>
      <c r="K82" s="67"/>
      <c r="L82" s="76"/>
      <c r="M82" s="77"/>
    </row>
    <row r="83" spans="1:13" s="12" customFormat="1" ht="18" customHeight="1" thickBot="1" thickTop="1">
      <c r="A83" s="55"/>
      <c r="B83" s="56"/>
      <c r="C83" s="57"/>
      <c r="D83" s="17"/>
      <c r="E83" s="6"/>
      <c r="F83" s="58"/>
      <c r="G83" s="59"/>
      <c r="H83" s="37"/>
      <c r="I83" s="38"/>
      <c r="J83" s="60"/>
      <c r="K83" s="40"/>
      <c r="L83" s="44"/>
      <c r="M83" s="44"/>
    </row>
    <row r="84" spans="1:13" s="8" customFormat="1" ht="18" customHeight="1" thickBot="1" thickTop="1">
      <c r="A84" s="7"/>
      <c r="B84" s="47"/>
      <c r="C84" s="9"/>
      <c r="D84" s="18"/>
      <c r="E84" s="62"/>
      <c r="F84" s="63"/>
      <c r="G84" s="63"/>
      <c r="H84" s="64"/>
      <c r="I84" s="65"/>
      <c r="J84" s="66"/>
      <c r="K84" s="67"/>
      <c r="L84" s="76"/>
      <c r="M84" s="77"/>
    </row>
    <row r="85" spans="1:13" s="12" customFormat="1" ht="18" customHeight="1" thickBot="1" thickTop="1">
      <c r="A85" s="55"/>
      <c r="B85" s="56"/>
      <c r="C85" s="57"/>
      <c r="D85" s="17"/>
      <c r="E85" s="6"/>
      <c r="F85" s="58"/>
      <c r="G85" s="59"/>
      <c r="H85" s="37"/>
      <c r="I85" s="38"/>
      <c r="J85" s="60"/>
      <c r="K85" s="40"/>
      <c r="L85" s="44"/>
      <c r="M85" s="44"/>
    </row>
    <row r="86" spans="1:13" s="8" customFormat="1" ht="18" customHeight="1" thickBot="1" thickTop="1">
      <c r="A86" s="7"/>
      <c r="B86" s="47"/>
      <c r="C86" s="9"/>
      <c r="D86" s="18"/>
      <c r="E86" s="62"/>
      <c r="F86" s="63"/>
      <c r="G86" s="63"/>
      <c r="H86" s="64"/>
      <c r="I86" s="65"/>
      <c r="J86" s="66"/>
      <c r="K86" s="67"/>
      <c r="L86" s="76"/>
      <c r="M86" s="77"/>
    </row>
    <row r="87" spans="1:13" s="12" customFormat="1" ht="18" customHeight="1" thickBot="1" thickTop="1">
      <c r="A87" s="55"/>
      <c r="B87" s="56"/>
      <c r="C87" s="57"/>
      <c r="D87" s="17"/>
      <c r="E87" s="6"/>
      <c r="F87" s="58"/>
      <c r="G87" s="59"/>
      <c r="H87" s="37"/>
      <c r="I87" s="38"/>
      <c r="J87" s="60"/>
      <c r="K87" s="40"/>
      <c r="L87" s="44"/>
      <c r="M87" s="44"/>
    </row>
    <row r="88" spans="1:13" s="8" customFormat="1" ht="18" customHeight="1" thickBot="1" thickTop="1">
      <c r="A88" s="7"/>
      <c r="B88" s="47"/>
      <c r="C88" s="9"/>
      <c r="D88" s="18"/>
      <c r="E88" s="62"/>
      <c r="F88" s="63"/>
      <c r="G88" s="63"/>
      <c r="H88" s="64"/>
      <c r="I88" s="65"/>
      <c r="J88" s="66"/>
      <c r="K88" s="67"/>
      <c r="L88" s="76"/>
      <c r="M88" s="77"/>
    </row>
    <row r="89" spans="1:13" s="12" customFormat="1" ht="18" customHeight="1" thickBot="1" thickTop="1">
      <c r="A89" s="55"/>
      <c r="B89" s="56"/>
      <c r="C89" s="57"/>
      <c r="D89" s="17"/>
      <c r="E89" s="6"/>
      <c r="F89" s="58"/>
      <c r="G89" s="59"/>
      <c r="H89" s="37"/>
      <c r="I89" s="38"/>
      <c r="J89" s="60"/>
      <c r="K89" s="40"/>
      <c r="L89" s="44"/>
      <c r="M89" s="44"/>
    </row>
    <row r="90" spans="1:13" s="8" customFormat="1" ht="18" customHeight="1" thickBot="1" thickTop="1">
      <c r="A90" s="7"/>
      <c r="B90" s="47"/>
      <c r="C90" s="9"/>
      <c r="D90" s="18"/>
      <c r="E90" s="62"/>
      <c r="F90" s="63"/>
      <c r="G90" s="63"/>
      <c r="H90" s="64"/>
      <c r="I90" s="65"/>
      <c r="J90" s="66"/>
      <c r="K90" s="67"/>
      <c r="L90" s="76"/>
      <c r="M90" s="77"/>
    </row>
    <row r="91" spans="1:13" s="12" customFormat="1" ht="18" customHeight="1" thickBot="1" thickTop="1">
      <c r="A91" s="55"/>
      <c r="B91" s="56"/>
      <c r="C91" s="57"/>
      <c r="D91" s="17"/>
      <c r="E91" s="6"/>
      <c r="F91" s="58"/>
      <c r="G91" s="59"/>
      <c r="H91" s="37"/>
      <c r="I91" s="38"/>
      <c r="J91" s="60"/>
      <c r="K91" s="40"/>
      <c r="L91" s="44"/>
      <c r="M91" s="44"/>
    </row>
    <row r="92" spans="1:13" s="8" customFormat="1" ht="18" customHeight="1" thickBot="1" thickTop="1">
      <c r="A92" s="7"/>
      <c r="B92" s="47"/>
      <c r="C92" s="9"/>
      <c r="D92" s="18"/>
      <c r="E92" s="62"/>
      <c r="F92" s="63"/>
      <c r="G92" s="63"/>
      <c r="H92" s="64"/>
      <c r="I92" s="65"/>
      <c r="J92" s="66"/>
      <c r="K92" s="67"/>
      <c r="L92" s="76"/>
      <c r="M92" s="77"/>
    </row>
    <row r="93" spans="1:13" s="12" customFormat="1" ht="18" customHeight="1" thickBot="1" thickTop="1">
      <c r="A93" s="55"/>
      <c r="B93" s="56"/>
      <c r="C93" s="57"/>
      <c r="D93" s="17"/>
      <c r="E93" s="6"/>
      <c r="F93" s="58"/>
      <c r="G93" s="59"/>
      <c r="H93" s="37"/>
      <c r="I93" s="38"/>
      <c r="J93" s="60"/>
      <c r="K93" s="40"/>
      <c r="L93" s="44"/>
      <c r="M93" s="44"/>
    </row>
    <row r="94" spans="1:13" s="8" customFormat="1" ht="18" customHeight="1" thickBot="1" thickTop="1">
      <c r="A94" s="7"/>
      <c r="B94" s="47"/>
      <c r="C94" s="9"/>
      <c r="D94" s="18"/>
      <c r="E94" s="62"/>
      <c r="F94" s="63"/>
      <c r="G94" s="63"/>
      <c r="H94" s="64"/>
      <c r="I94" s="65"/>
      <c r="J94" s="66"/>
      <c r="K94" s="67"/>
      <c r="L94" s="76"/>
      <c r="M94" s="77"/>
    </row>
    <row r="95" spans="1:13" s="12" customFormat="1" ht="18" customHeight="1" thickBot="1" thickTop="1">
      <c r="A95" s="55"/>
      <c r="B95" s="56"/>
      <c r="C95" s="57"/>
      <c r="D95" s="17"/>
      <c r="E95" s="6"/>
      <c r="F95" s="58"/>
      <c r="G95" s="59"/>
      <c r="H95" s="37"/>
      <c r="I95" s="38"/>
      <c r="J95" s="60"/>
      <c r="K95" s="40"/>
      <c r="L95" s="44"/>
      <c r="M95" s="44"/>
    </row>
    <row r="96" spans="1:13" s="8" customFormat="1" ht="18" customHeight="1" thickBot="1" thickTop="1">
      <c r="A96" s="7"/>
      <c r="B96" s="47"/>
      <c r="C96" s="9"/>
      <c r="D96" s="18"/>
      <c r="E96" s="62"/>
      <c r="F96" s="63"/>
      <c r="G96" s="63"/>
      <c r="H96" s="64"/>
      <c r="I96" s="65"/>
      <c r="J96" s="66"/>
      <c r="K96" s="67"/>
      <c r="L96" s="76"/>
      <c r="M96" s="77"/>
    </row>
    <row r="97" spans="1:13" s="12" customFormat="1" ht="18" customHeight="1" thickTop="1">
      <c r="A97" s="55"/>
      <c r="B97" s="56"/>
      <c r="C97" s="57"/>
      <c r="D97" s="17"/>
      <c r="E97" s="6"/>
      <c r="F97" s="58"/>
      <c r="G97" s="59"/>
      <c r="H97" s="37"/>
      <c r="I97" s="38"/>
      <c r="J97" s="60"/>
      <c r="K97" s="40"/>
      <c r="L97" s="44"/>
      <c r="M97" s="44"/>
    </row>
    <row r="98" spans="1:13" s="12" customFormat="1" ht="18" customHeight="1">
      <c r="A98" s="10"/>
      <c r="B98" s="11"/>
      <c r="D98" s="13"/>
      <c r="E98" s="14"/>
      <c r="F98" s="30"/>
      <c r="G98" s="31"/>
      <c r="H98" s="32"/>
      <c r="I98" s="33"/>
      <c r="J98" s="34"/>
      <c r="K98" s="29"/>
      <c r="L98" s="27"/>
      <c r="M98" s="27"/>
    </row>
  </sheetData>
  <sheetProtection/>
  <printOptions horizontalCentered="1" verticalCentered="1"/>
  <pageMargins left="0.4" right="0.4" top="0.4" bottom="0.4" header="0" footer="0"/>
  <pageSetup fitToHeight="0" fitToWidth="1" orientation="landscape" paperSize="9" scale="70"/>
</worksheet>
</file>

<file path=xl/worksheets/sheet2.xml><?xml version="1.0" encoding="utf-8"?>
<worksheet xmlns="http://schemas.openxmlformats.org/spreadsheetml/2006/main" xmlns:r="http://schemas.openxmlformats.org/officeDocument/2006/relationships">
  <sheetPr>
    <pageSetUpPr fitToPage="1"/>
  </sheetPr>
  <dimension ref="A1:AA70"/>
  <sheetViews>
    <sheetView zoomScalePageLayoutView="0" workbookViewId="0" topLeftCell="A1">
      <selection activeCell="A9" sqref="A9"/>
    </sheetView>
  </sheetViews>
  <sheetFormatPr defaultColWidth="14.50390625" defaultRowHeight="12"/>
  <cols>
    <col min="1" max="1" width="7.625" style="0" customWidth="1"/>
    <col min="2" max="2" width="16.50390625" style="1" customWidth="1"/>
    <col min="3" max="3" width="33.50390625" style="0" customWidth="1"/>
    <col min="4" max="4" width="44.00390625" style="5" customWidth="1"/>
    <col min="5" max="5" width="7.375" style="130" customWidth="1"/>
    <col min="6" max="6" width="7.375" style="131" customWidth="1"/>
    <col min="7" max="7" width="8.50390625" style="190" customWidth="1"/>
    <col min="8" max="8" width="11.875" style="191" customWidth="1"/>
    <col min="9" max="9" width="4.375" style="220" customWidth="1"/>
    <col min="10" max="10" width="4.375" style="146" customWidth="1"/>
    <col min="11" max="11" width="4.375" style="147" customWidth="1"/>
    <col min="12" max="12" width="6.00390625" style="148" customWidth="1"/>
    <col min="13" max="13" width="8.375" style="148" customWidth="1"/>
    <col min="14" max="14" width="11.375" style="221" customWidth="1"/>
    <col min="15" max="16" width="7.00390625" style="222" customWidth="1"/>
    <col min="17" max="17" width="10.625" style="222" customWidth="1"/>
    <col min="18" max="18" width="6.125" style="222" customWidth="1"/>
    <col min="19" max="19" width="5.125" style="223" customWidth="1"/>
    <col min="20" max="20" width="4.00390625" style="224" customWidth="1"/>
    <col min="21" max="21" width="4.00390625" style="225" customWidth="1"/>
    <col min="22" max="22" width="4.875" style="226" customWidth="1"/>
    <col min="23" max="23" width="4.50390625" style="225" customWidth="1"/>
    <col min="24" max="25" width="4.00390625" style="226" customWidth="1"/>
    <col min="26" max="26" width="8.50390625" style="227" customWidth="1"/>
    <col min="27" max="27" width="13.00390625" style="228" customWidth="1"/>
  </cols>
  <sheetData>
    <row r="1" spans="1:27" ht="12.75">
      <c r="A1">
        <v>1</v>
      </c>
      <c r="B1" s="1">
        <v>4</v>
      </c>
      <c r="C1">
        <v>2</v>
      </c>
      <c r="D1">
        <v>3</v>
      </c>
      <c r="E1" s="124">
        <v>9</v>
      </c>
      <c r="F1" s="125">
        <v>9</v>
      </c>
      <c r="G1">
        <v>6</v>
      </c>
      <c r="H1" s="126">
        <v>7</v>
      </c>
      <c r="I1" s="127">
        <v>8</v>
      </c>
      <c r="J1" s="128">
        <v>10</v>
      </c>
      <c r="K1" s="128">
        <v>11</v>
      </c>
      <c r="L1" s="128">
        <v>12</v>
      </c>
      <c r="M1" s="128">
        <v>13</v>
      </c>
      <c r="N1" s="128">
        <v>14</v>
      </c>
      <c r="O1" s="128">
        <v>15</v>
      </c>
      <c r="P1" s="128">
        <v>16</v>
      </c>
      <c r="Q1" s="128">
        <v>17</v>
      </c>
      <c r="R1" s="128">
        <v>18</v>
      </c>
      <c r="S1" s="129">
        <v>19</v>
      </c>
      <c r="T1">
        <v>20</v>
      </c>
      <c r="U1">
        <v>21</v>
      </c>
      <c r="V1">
        <v>22</v>
      </c>
      <c r="W1">
        <v>23</v>
      </c>
      <c r="X1">
        <v>26</v>
      </c>
      <c r="Y1">
        <v>27</v>
      </c>
      <c r="Z1" s="127">
        <v>28</v>
      </c>
      <c r="AA1" s="129">
        <v>29</v>
      </c>
    </row>
    <row r="2" spans="1:27" s="2" customFormat="1" ht="13.5">
      <c r="A2" s="2" t="s">
        <v>79</v>
      </c>
      <c r="B2" s="3" t="s">
        <v>79</v>
      </c>
      <c r="C2" s="2" t="s">
        <v>79</v>
      </c>
      <c r="D2" s="4"/>
      <c r="E2" s="130"/>
      <c r="F2" s="131"/>
      <c r="G2" s="132" t="s">
        <v>80</v>
      </c>
      <c r="H2" s="133"/>
      <c r="I2" s="43"/>
      <c r="J2" s="44"/>
      <c r="K2" s="134"/>
      <c r="L2" s="45"/>
      <c r="M2" s="45"/>
      <c r="N2" s="46"/>
      <c r="O2" s="134"/>
      <c r="P2" s="134"/>
      <c r="Q2" s="134"/>
      <c r="R2" s="134"/>
      <c r="S2" s="135"/>
      <c r="T2" s="136"/>
      <c r="U2" s="137"/>
      <c r="V2" s="136"/>
      <c r="W2" s="137"/>
      <c r="X2" s="136"/>
      <c r="Y2" s="136"/>
      <c r="Z2" s="138"/>
      <c r="AA2" s="139"/>
    </row>
    <row r="3" spans="1:27" s="2" customFormat="1" ht="13.5">
      <c r="A3" s="140" t="s">
        <v>81</v>
      </c>
      <c r="B3" s="141" t="s">
        <v>81</v>
      </c>
      <c r="C3" s="140" t="s">
        <v>82</v>
      </c>
      <c r="D3" s="142"/>
      <c r="E3" s="130" t="s">
        <v>81</v>
      </c>
      <c r="F3" s="131" t="s">
        <v>81</v>
      </c>
      <c r="G3" s="143" t="s">
        <v>81</v>
      </c>
      <c r="H3" s="144"/>
      <c r="I3" s="145" t="s">
        <v>81</v>
      </c>
      <c r="J3" s="146" t="s">
        <v>81</v>
      </c>
      <c r="K3" s="147" t="s">
        <v>81</v>
      </c>
      <c r="L3" s="148" t="s">
        <v>81</v>
      </c>
      <c r="M3" s="148" t="s">
        <v>83</v>
      </c>
      <c r="N3" s="46"/>
      <c r="O3" s="134"/>
      <c r="P3" s="134"/>
      <c r="Q3" s="134"/>
      <c r="R3" s="134"/>
      <c r="S3" s="135"/>
      <c r="T3" s="136"/>
      <c r="U3" s="137"/>
      <c r="V3" s="136"/>
      <c r="W3" s="137"/>
      <c r="X3" s="136"/>
      <c r="Y3" s="136"/>
      <c r="Z3" s="138"/>
      <c r="AA3" s="139"/>
    </row>
    <row r="4" spans="1:27" s="2" customFormat="1" ht="13.5">
      <c r="A4" s="149" t="s">
        <v>84</v>
      </c>
      <c r="B4" s="150" t="s">
        <v>84</v>
      </c>
      <c r="C4" s="149" t="s">
        <v>84</v>
      </c>
      <c r="D4" s="151"/>
      <c r="E4" s="152"/>
      <c r="F4" s="153"/>
      <c r="G4" s="154" t="s">
        <v>219</v>
      </c>
      <c r="H4" s="155"/>
      <c r="I4" s="156"/>
      <c r="J4" s="157"/>
      <c r="K4" s="158"/>
      <c r="L4" s="159"/>
      <c r="M4" s="159"/>
      <c r="N4" s="160" t="s">
        <v>84</v>
      </c>
      <c r="O4" s="160" t="s">
        <v>84</v>
      </c>
      <c r="P4" s="160" t="s">
        <v>84</v>
      </c>
      <c r="Q4" s="160" t="s">
        <v>84</v>
      </c>
      <c r="R4" s="160" t="s">
        <v>84</v>
      </c>
      <c r="S4" s="161" t="s">
        <v>219</v>
      </c>
      <c r="T4" s="162"/>
      <c r="U4" s="163"/>
      <c r="V4" s="162"/>
      <c r="W4" s="163"/>
      <c r="X4" s="162"/>
      <c r="Y4" s="162"/>
      <c r="Z4" s="164"/>
      <c r="AA4" s="165"/>
    </row>
    <row r="5" spans="1:27" s="2" customFormat="1" ht="13.5">
      <c r="A5" s="166" t="s">
        <v>85</v>
      </c>
      <c r="B5" s="167" t="s">
        <v>85</v>
      </c>
      <c r="C5" s="166" t="s">
        <v>85</v>
      </c>
      <c r="D5" s="168"/>
      <c r="E5" s="169"/>
      <c r="F5" s="170"/>
      <c r="G5" s="171" t="s">
        <v>86</v>
      </c>
      <c r="H5" s="172"/>
      <c r="I5" s="173"/>
      <c r="J5" s="174"/>
      <c r="K5" s="175"/>
      <c r="L5" s="176"/>
      <c r="M5" s="176"/>
      <c r="N5" s="177" t="s">
        <v>85</v>
      </c>
      <c r="O5" s="177" t="s">
        <v>85</v>
      </c>
      <c r="P5" s="177" t="s">
        <v>85</v>
      </c>
      <c r="Q5" s="177" t="s">
        <v>85</v>
      </c>
      <c r="R5" s="177" t="s">
        <v>220</v>
      </c>
      <c r="S5" s="178"/>
      <c r="T5" s="179" t="s">
        <v>85</v>
      </c>
      <c r="U5" s="179" t="s">
        <v>85</v>
      </c>
      <c r="V5" s="179" t="s">
        <v>85</v>
      </c>
      <c r="W5" s="179" t="s">
        <v>85</v>
      </c>
      <c r="X5" s="179" t="s">
        <v>85</v>
      </c>
      <c r="Y5" s="179" t="s">
        <v>85</v>
      </c>
      <c r="Z5" s="180" t="s">
        <v>85</v>
      </c>
      <c r="AA5" s="181" t="s">
        <v>220</v>
      </c>
    </row>
    <row r="6" spans="1:27" s="2" customFormat="1" ht="13.5">
      <c r="A6" s="136"/>
      <c r="B6" s="182"/>
      <c r="C6" s="136"/>
      <c r="D6" s="183"/>
      <c r="E6" s="169"/>
      <c r="F6" s="170"/>
      <c r="G6" s="132"/>
      <c r="H6" s="133"/>
      <c r="I6" s="173"/>
      <c r="J6" s="174"/>
      <c r="K6" s="175"/>
      <c r="L6" s="176"/>
      <c r="M6" s="176"/>
      <c r="N6" s="184" t="s">
        <v>219</v>
      </c>
      <c r="O6" s="185"/>
      <c r="P6" s="185"/>
      <c r="Q6" s="185"/>
      <c r="R6" s="185"/>
      <c r="S6" s="178"/>
      <c r="T6" s="179"/>
      <c r="U6" s="186"/>
      <c r="V6" s="179"/>
      <c r="W6" s="186"/>
      <c r="X6" s="179"/>
      <c r="Y6" s="179"/>
      <c r="Z6" s="187"/>
      <c r="AA6" s="188"/>
    </row>
    <row r="7" spans="2:27" s="2" customFormat="1" ht="13.5">
      <c r="B7" s="3"/>
      <c r="D7" s="4"/>
      <c r="E7" s="231"/>
      <c r="F7" s="232"/>
      <c r="G7" s="132"/>
      <c r="H7" s="133"/>
      <c r="I7" s="481"/>
      <c r="J7" s="234"/>
      <c r="K7" s="235"/>
      <c r="L7" s="236"/>
      <c r="M7" s="236"/>
      <c r="N7" s="203" t="s">
        <v>220</v>
      </c>
      <c r="O7" s="204"/>
      <c r="P7" s="204"/>
      <c r="Q7" s="204"/>
      <c r="R7" s="204"/>
      <c r="S7" s="205"/>
      <c r="T7" s="444"/>
      <c r="U7" s="207"/>
      <c r="V7" s="444"/>
      <c r="W7" s="207"/>
      <c r="X7" s="444"/>
      <c r="Y7" s="444"/>
      <c r="Z7" s="482"/>
      <c r="AA7" s="210"/>
    </row>
    <row r="8" spans="1:27" s="2" customFormat="1" ht="13.5">
      <c r="A8" s="483" t="s">
        <v>28</v>
      </c>
      <c r="B8" s="212"/>
      <c r="C8" s="213"/>
      <c r="D8" s="214"/>
      <c r="E8" s="484"/>
      <c r="F8" s="485"/>
      <c r="G8" s="486"/>
      <c r="H8" s="487"/>
      <c r="I8" s="488"/>
      <c r="J8" s="489"/>
      <c r="K8" s="490"/>
      <c r="L8" s="491"/>
      <c r="M8" s="491"/>
      <c r="N8" s="215"/>
      <c r="O8" s="216"/>
      <c r="P8" s="216"/>
      <c r="Q8" s="216"/>
      <c r="R8" s="216"/>
      <c r="S8" s="217" t="s">
        <v>219</v>
      </c>
      <c r="T8" s="492" t="s">
        <v>87</v>
      </c>
      <c r="U8" s="218"/>
      <c r="V8" s="492" t="s">
        <v>88</v>
      </c>
      <c r="W8" s="218"/>
      <c r="X8" s="492" t="s">
        <v>89</v>
      </c>
      <c r="Y8" s="492"/>
      <c r="Z8" s="493"/>
      <c r="AA8" s="494"/>
    </row>
    <row r="9" spans="1:27" ht="13.5">
      <c r="A9" s="242"/>
      <c r="B9" s="3"/>
      <c r="C9" s="2"/>
      <c r="D9" s="4"/>
      <c r="E9" s="169"/>
      <c r="F9" s="170"/>
      <c r="G9" s="132"/>
      <c r="H9" s="133"/>
      <c r="I9" s="192"/>
      <c r="J9" s="174" t="s">
        <v>222</v>
      </c>
      <c r="K9" s="175" t="s">
        <v>90</v>
      </c>
      <c r="L9" s="176"/>
      <c r="M9" s="176"/>
      <c r="N9" s="184"/>
      <c r="O9" s="185"/>
      <c r="P9" s="185"/>
      <c r="Q9" s="185"/>
      <c r="R9" s="185"/>
      <c r="S9" s="178"/>
      <c r="T9" s="193" t="s">
        <v>91</v>
      </c>
      <c r="U9" s="186"/>
      <c r="V9" s="194" t="s">
        <v>92</v>
      </c>
      <c r="W9" s="186"/>
      <c r="X9" s="194" t="s">
        <v>93</v>
      </c>
      <c r="Y9" s="194" t="s">
        <v>94</v>
      </c>
      <c r="Z9" s="195" t="s">
        <v>95</v>
      </c>
      <c r="AA9" s="495" t="s">
        <v>96</v>
      </c>
    </row>
    <row r="10" spans="1:27" ht="15">
      <c r="A10" s="242" t="s">
        <v>223</v>
      </c>
      <c r="B10" s="3" t="s">
        <v>224</v>
      </c>
      <c r="C10" s="2" t="s">
        <v>225</v>
      </c>
      <c r="D10" s="4" t="s">
        <v>226</v>
      </c>
      <c r="E10" s="197" t="s">
        <v>97</v>
      </c>
      <c r="F10" s="198" t="s">
        <v>98</v>
      </c>
      <c r="G10" s="496"/>
      <c r="H10" s="497"/>
      <c r="I10" s="199" t="s">
        <v>227</v>
      </c>
      <c r="J10" s="200" t="s">
        <v>228</v>
      </c>
      <c r="K10" s="201" t="s">
        <v>99</v>
      </c>
      <c r="L10" s="202"/>
      <c r="M10" s="202" t="s">
        <v>229</v>
      </c>
      <c r="N10" s="184"/>
      <c r="O10" s="185" t="s">
        <v>230</v>
      </c>
      <c r="P10" s="185" t="s">
        <v>231</v>
      </c>
      <c r="Q10" s="185" t="s">
        <v>100</v>
      </c>
      <c r="R10" s="185" t="s">
        <v>100</v>
      </c>
      <c r="S10" s="178"/>
      <c r="T10" s="193"/>
      <c r="U10" s="186" t="s">
        <v>101</v>
      </c>
      <c r="V10" s="194"/>
      <c r="W10" s="186" t="s">
        <v>101</v>
      </c>
      <c r="X10" s="194" t="s">
        <v>102</v>
      </c>
      <c r="Y10" s="179" t="s">
        <v>103</v>
      </c>
      <c r="Z10" s="195"/>
      <c r="AA10" s="495"/>
    </row>
    <row r="11" spans="1:27" ht="13.5">
      <c r="A11" s="357" t="s">
        <v>213</v>
      </c>
      <c r="B11" s="498"/>
      <c r="C11" s="240"/>
      <c r="D11" s="499"/>
      <c r="E11" s="500"/>
      <c r="F11" s="501"/>
      <c r="G11" s="502"/>
      <c r="H11" s="503"/>
      <c r="I11" s="504"/>
      <c r="J11" s="505"/>
      <c r="K11" s="506"/>
      <c r="L11" s="507"/>
      <c r="M11" s="507"/>
      <c r="N11" s="508"/>
      <c r="O11" s="509"/>
      <c r="P11" s="509"/>
      <c r="Q11" s="509"/>
      <c r="R11" s="509"/>
      <c r="S11" s="510"/>
      <c r="T11" s="511"/>
      <c r="U11" s="512"/>
      <c r="V11" s="513"/>
      <c r="W11" s="512"/>
      <c r="X11" s="513"/>
      <c r="Y11" s="514"/>
      <c r="Z11" s="515"/>
      <c r="AA11" s="516"/>
    </row>
    <row r="12" spans="1:27" s="2" customFormat="1" ht="15">
      <c r="A12" s="279">
        <v>156</v>
      </c>
      <c r="B12" s="453">
        <v>35811.458333333336</v>
      </c>
      <c r="C12" s="454" t="s">
        <v>112</v>
      </c>
      <c r="D12" s="455" t="s">
        <v>113</v>
      </c>
      <c r="E12" s="456"/>
      <c r="F12" s="457"/>
      <c r="G12" s="458"/>
      <c r="H12" s="432"/>
      <c r="I12" s="459">
        <v>6</v>
      </c>
      <c r="J12" s="460">
        <v>0</v>
      </c>
      <c r="K12" s="461" t="s">
        <v>110</v>
      </c>
      <c r="L12" s="462">
        <v>0.5</v>
      </c>
      <c r="M12" s="462">
        <v>0.16</v>
      </c>
      <c r="N12" s="463">
        <v>2.5</v>
      </c>
      <c r="O12" s="464">
        <v>0.625</v>
      </c>
      <c r="P12" s="465">
        <v>98</v>
      </c>
      <c r="Q12" s="466">
        <v>35813</v>
      </c>
      <c r="R12" s="464">
        <v>0.5833333333333334</v>
      </c>
      <c r="S12" s="467" t="s">
        <v>114</v>
      </c>
      <c r="T12" s="468">
        <v>0</v>
      </c>
      <c r="U12" s="469">
        <v>1</v>
      </c>
      <c r="V12" s="470">
        <v>16</v>
      </c>
      <c r="W12" s="469">
        <v>1</v>
      </c>
      <c r="X12" s="470"/>
      <c r="Y12" s="470"/>
      <c r="Z12" s="471">
        <f aca="true" t="shared" si="0" ref="Z12:Z19">(T12/$N12)*U12*100</f>
        <v>0</v>
      </c>
      <c r="AA12" s="472">
        <f>((V12/$N12)*W12*100)+Z12</f>
        <v>640</v>
      </c>
    </row>
    <row r="13" spans="1:27" s="2" customFormat="1" ht="15">
      <c r="A13" s="279">
        <v>158</v>
      </c>
      <c r="B13" s="453">
        <v>35811.51736111111</v>
      </c>
      <c r="C13" s="454" t="s">
        <v>115</v>
      </c>
      <c r="D13" s="455" t="s">
        <v>113</v>
      </c>
      <c r="E13" s="456"/>
      <c r="F13" s="457"/>
      <c r="G13" s="458"/>
      <c r="H13" s="432"/>
      <c r="I13" s="459">
        <v>6</v>
      </c>
      <c r="J13" s="460">
        <v>0</v>
      </c>
      <c r="K13" s="461" t="s">
        <v>110</v>
      </c>
      <c r="L13" s="462">
        <v>1</v>
      </c>
      <c r="M13" s="462">
        <v>0.58</v>
      </c>
      <c r="N13" s="463">
        <v>2.5</v>
      </c>
      <c r="O13" s="464">
        <v>0.625</v>
      </c>
      <c r="P13" s="465">
        <v>98</v>
      </c>
      <c r="Q13" s="466">
        <v>35813</v>
      </c>
      <c r="R13" s="464">
        <v>0.5833333333333334</v>
      </c>
      <c r="S13" s="467"/>
      <c r="T13" s="468">
        <v>0</v>
      </c>
      <c r="U13" s="469">
        <v>1</v>
      </c>
      <c r="V13" s="470">
        <v>4</v>
      </c>
      <c r="W13" s="469">
        <v>1</v>
      </c>
      <c r="X13" s="470"/>
      <c r="Y13" s="470"/>
      <c r="Z13" s="471">
        <f t="shared" si="0"/>
        <v>0</v>
      </c>
      <c r="AA13" s="472">
        <f>((V13/$N13)*W13*100)+Z13</f>
        <v>160</v>
      </c>
    </row>
    <row r="14" spans="1:27" s="2" customFormat="1" ht="30">
      <c r="A14" s="279">
        <v>168</v>
      </c>
      <c r="B14" s="453">
        <v>35819.763194444444</v>
      </c>
      <c r="C14" s="454" t="s">
        <v>129</v>
      </c>
      <c r="D14" s="455" t="s">
        <v>212</v>
      </c>
      <c r="E14" s="456"/>
      <c r="F14" s="457"/>
      <c r="G14" s="458">
        <v>3.12</v>
      </c>
      <c r="H14" s="473"/>
      <c r="I14" s="459">
        <v>5</v>
      </c>
      <c r="J14" s="460">
        <v>0</v>
      </c>
      <c r="K14" s="474" t="s">
        <v>110</v>
      </c>
      <c r="L14" s="462"/>
      <c r="M14" s="462">
        <v>1.6</v>
      </c>
      <c r="N14" s="463">
        <v>7</v>
      </c>
      <c r="O14" s="464">
        <v>0.8090277777777778</v>
      </c>
      <c r="P14" s="475">
        <v>94</v>
      </c>
      <c r="Q14" s="475"/>
      <c r="R14" s="475"/>
      <c r="S14" s="467" t="s">
        <v>111</v>
      </c>
      <c r="T14" s="468">
        <v>0</v>
      </c>
      <c r="U14" s="469">
        <v>1</v>
      </c>
      <c r="V14" s="470">
        <v>4</v>
      </c>
      <c r="W14" s="469">
        <v>1</v>
      </c>
      <c r="X14" s="470"/>
      <c r="Y14" s="470"/>
      <c r="Z14" s="471">
        <f t="shared" si="0"/>
        <v>0</v>
      </c>
      <c r="AA14" s="472">
        <f aca="true" t="shared" si="1" ref="AA14:AA19">((V14/$N14)*W14*100)+Z14</f>
        <v>57.14285714285714</v>
      </c>
    </row>
    <row r="15" spans="1:27" s="2" customFormat="1" ht="15">
      <c r="A15" s="279">
        <v>169</v>
      </c>
      <c r="B15" s="453">
        <v>35820.334027777775</v>
      </c>
      <c r="C15" s="454" t="s">
        <v>130</v>
      </c>
      <c r="D15" s="455" t="s">
        <v>131</v>
      </c>
      <c r="E15" s="456"/>
      <c r="F15" s="457"/>
      <c r="G15" s="458">
        <v>3.02</v>
      </c>
      <c r="H15" s="473"/>
      <c r="I15" s="459">
        <v>5</v>
      </c>
      <c r="J15" s="460">
        <v>0</v>
      </c>
      <c r="K15" s="474" t="s">
        <v>110</v>
      </c>
      <c r="L15" s="462"/>
      <c r="M15" s="462">
        <v>0.51</v>
      </c>
      <c r="N15" s="463">
        <v>5</v>
      </c>
      <c r="O15" s="464">
        <v>0.40138888888888885</v>
      </c>
      <c r="P15" s="475">
        <v>94</v>
      </c>
      <c r="Q15" s="466">
        <v>35822</v>
      </c>
      <c r="R15" s="464">
        <v>0.4791666666666667</v>
      </c>
      <c r="S15" s="467" t="s">
        <v>114</v>
      </c>
      <c r="T15" s="468">
        <v>0</v>
      </c>
      <c r="U15" s="469">
        <v>1</v>
      </c>
      <c r="V15" s="470">
        <v>0</v>
      </c>
      <c r="W15" s="469">
        <v>1</v>
      </c>
      <c r="X15" s="470"/>
      <c r="Y15" s="470"/>
      <c r="Z15" s="471">
        <f t="shared" si="0"/>
        <v>0</v>
      </c>
      <c r="AA15" s="472">
        <f t="shared" si="1"/>
        <v>0</v>
      </c>
    </row>
    <row r="16" spans="1:27" s="2" customFormat="1" ht="15">
      <c r="A16" s="279">
        <v>169</v>
      </c>
      <c r="B16" s="453">
        <v>35820.334027777775</v>
      </c>
      <c r="C16" s="454" t="s">
        <v>130</v>
      </c>
      <c r="D16" s="455" t="s">
        <v>132</v>
      </c>
      <c r="E16" s="456"/>
      <c r="F16" s="457"/>
      <c r="G16" s="458"/>
      <c r="H16" s="473"/>
      <c r="I16" s="459"/>
      <c r="J16" s="460"/>
      <c r="K16" s="474"/>
      <c r="L16" s="462"/>
      <c r="M16" s="462"/>
      <c r="N16" s="476">
        <v>100</v>
      </c>
      <c r="O16" s="464">
        <v>0.5520833333333334</v>
      </c>
      <c r="P16" s="475"/>
      <c r="Q16" s="466">
        <v>35826</v>
      </c>
      <c r="R16" s="464">
        <v>0.4583333333333333</v>
      </c>
      <c r="S16" s="467"/>
      <c r="T16" s="468">
        <v>0</v>
      </c>
      <c r="U16" s="469">
        <v>1</v>
      </c>
      <c r="V16" s="477">
        <v>4</v>
      </c>
      <c r="W16" s="469">
        <v>1</v>
      </c>
      <c r="X16" s="470"/>
      <c r="Y16" s="470"/>
      <c r="Z16" s="471">
        <f t="shared" si="0"/>
        <v>0</v>
      </c>
      <c r="AA16" s="478">
        <f>((V16/$N16)*W16*100)+Z16</f>
        <v>4</v>
      </c>
    </row>
    <row r="17" spans="1:27" s="2" customFormat="1" ht="30">
      <c r="A17" s="279" t="s">
        <v>206</v>
      </c>
      <c r="B17" s="453">
        <v>35820</v>
      </c>
      <c r="C17" s="454" t="s">
        <v>130</v>
      </c>
      <c r="D17" s="455" t="s">
        <v>133</v>
      </c>
      <c r="E17" s="456"/>
      <c r="F17" s="457"/>
      <c r="G17" s="458" t="s">
        <v>134</v>
      </c>
      <c r="H17" s="473"/>
      <c r="I17" s="459">
        <v>5</v>
      </c>
      <c r="J17" s="460">
        <v>0</v>
      </c>
      <c r="K17" s="474" t="s">
        <v>110</v>
      </c>
      <c r="L17" s="462"/>
      <c r="M17" s="462">
        <v>1.55</v>
      </c>
      <c r="N17" s="463"/>
      <c r="O17" s="464"/>
      <c r="P17" s="475"/>
      <c r="Q17" s="475"/>
      <c r="R17" s="475"/>
      <c r="S17" s="467"/>
      <c r="T17" s="468">
        <v>0</v>
      </c>
      <c r="U17" s="469">
        <v>1</v>
      </c>
      <c r="V17" s="470">
        <v>2</v>
      </c>
      <c r="W17" s="469">
        <v>1</v>
      </c>
      <c r="X17" s="470"/>
      <c r="Y17" s="470"/>
      <c r="Z17" s="471" t="e">
        <f t="shared" si="0"/>
        <v>#DIV/0!</v>
      </c>
      <c r="AA17" s="472" t="e">
        <f t="shared" si="1"/>
        <v>#DIV/0!</v>
      </c>
    </row>
    <row r="18" spans="1:27" s="2" customFormat="1" ht="15">
      <c r="A18" s="279">
        <v>170</v>
      </c>
      <c r="B18" s="453">
        <v>35820.35486111111</v>
      </c>
      <c r="C18" s="454" t="s">
        <v>135</v>
      </c>
      <c r="D18" s="455" t="s">
        <v>136</v>
      </c>
      <c r="E18" s="456"/>
      <c r="F18" s="457"/>
      <c r="G18" s="458"/>
      <c r="H18" s="473"/>
      <c r="I18" s="459">
        <v>5</v>
      </c>
      <c r="J18" s="460">
        <v>0</v>
      </c>
      <c r="K18" s="474" t="s">
        <v>110</v>
      </c>
      <c r="L18" s="462"/>
      <c r="M18" s="462">
        <v>1.55</v>
      </c>
      <c r="N18" s="463">
        <v>5</v>
      </c>
      <c r="O18" s="464">
        <v>0.40277777777777773</v>
      </c>
      <c r="P18" s="475">
        <v>94</v>
      </c>
      <c r="Q18" s="466">
        <v>35822</v>
      </c>
      <c r="R18" s="464">
        <v>0.4791666666666667</v>
      </c>
      <c r="S18" s="467"/>
      <c r="T18" s="468">
        <v>0</v>
      </c>
      <c r="U18" s="469">
        <v>1</v>
      </c>
      <c r="V18" s="470">
        <v>7</v>
      </c>
      <c r="W18" s="469">
        <v>1</v>
      </c>
      <c r="X18" s="470"/>
      <c r="Y18" s="470"/>
      <c r="Z18" s="471">
        <f t="shared" si="0"/>
        <v>0</v>
      </c>
      <c r="AA18" s="472">
        <f t="shared" si="1"/>
        <v>140</v>
      </c>
    </row>
    <row r="19" spans="1:27" s="2" customFormat="1" ht="13.5">
      <c r="A19" s="279" t="s">
        <v>207</v>
      </c>
      <c r="B19" s="453"/>
      <c r="C19" s="432"/>
      <c r="D19" s="455"/>
      <c r="E19" s="456"/>
      <c r="F19" s="457"/>
      <c r="G19" s="458"/>
      <c r="H19" s="473"/>
      <c r="I19" s="459"/>
      <c r="J19" s="460"/>
      <c r="K19" s="474"/>
      <c r="L19" s="462"/>
      <c r="M19" s="462"/>
      <c r="N19" s="463">
        <v>5</v>
      </c>
      <c r="O19" s="475"/>
      <c r="P19" s="475"/>
      <c r="Q19" s="466">
        <v>35824</v>
      </c>
      <c r="R19" s="464">
        <v>0.4583333333333333</v>
      </c>
      <c r="S19" s="467"/>
      <c r="T19" s="468">
        <v>0</v>
      </c>
      <c r="U19" s="469">
        <v>1</v>
      </c>
      <c r="V19" s="470">
        <v>29</v>
      </c>
      <c r="W19" s="469">
        <v>56.7</v>
      </c>
      <c r="X19" s="470"/>
      <c r="Y19" s="470"/>
      <c r="Z19" s="471">
        <f t="shared" si="0"/>
        <v>0</v>
      </c>
      <c r="AA19" s="472">
        <f t="shared" si="1"/>
        <v>32886</v>
      </c>
    </row>
    <row r="20" spans="1:27" s="2" customFormat="1" ht="60">
      <c r="A20" s="279">
        <v>173</v>
      </c>
      <c r="B20" s="453">
        <v>35822.22638888889</v>
      </c>
      <c r="C20" s="454" t="s">
        <v>214</v>
      </c>
      <c r="D20" s="455" t="s">
        <v>215</v>
      </c>
      <c r="E20" s="456"/>
      <c r="F20" s="457"/>
      <c r="G20" s="479">
        <v>150</v>
      </c>
      <c r="H20" s="473"/>
      <c r="I20" s="459"/>
      <c r="J20" s="460">
        <v>150</v>
      </c>
      <c r="K20" s="474" t="s">
        <v>216</v>
      </c>
      <c r="L20" s="462">
        <v>30</v>
      </c>
      <c r="M20" s="462">
        <v>353</v>
      </c>
      <c r="N20" s="463"/>
      <c r="O20" s="475"/>
      <c r="P20" s="475"/>
      <c r="Q20" s="475"/>
      <c r="R20" s="475"/>
      <c r="S20" s="467"/>
      <c r="T20" s="468"/>
      <c r="U20" s="469"/>
      <c r="V20" s="470"/>
      <c r="W20" s="469"/>
      <c r="X20" s="470"/>
      <c r="Y20" s="470"/>
      <c r="Z20" s="471"/>
      <c r="AA20" s="472"/>
    </row>
    <row r="21" spans="1:27" s="2" customFormat="1" ht="30">
      <c r="A21" s="279">
        <v>174</v>
      </c>
      <c r="B21" s="453">
        <v>35822.231944444444</v>
      </c>
      <c r="C21" s="454" t="s">
        <v>214</v>
      </c>
      <c r="D21" s="455" t="s">
        <v>208</v>
      </c>
      <c r="E21" s="456"/>
      <c r="F21" s="457"/>
      <c r="G21" s="479">
        <v>25</v>
      </c>
      <c r="H21" s="473"/>
      <c r="I21" s="459"/>
      <c r="J21" s="460">
        <v>150</v>
      </c>
      <c r="K21" s="474" t="s">
        <v>216</v>
      </c>
      <c r="L21" s="462">
        <v>20</v>
      </c>
      <c r="M21" s="462">
        <v>183</v>
      </c>
      <c r="N21" s="463">
        <v>5</v>
      </c>
      <c r="O21" s="475"/>
      <c r="P21" s="475"/>
      <c r="Q21" s="466">
        <v>35824</v>
      </c>
      <c r="R21" s="464">
        <v>0.4583333333333333</v>
      </c>
      <c r="S21" s="467"/>
      <c r="T21" s="468"/>
      <c r="U21" s="469"/>
      <c r="V21" s="470"/>
      <c r="W21" s="469"/>
      <c r="X21" s="470"/>
      <c r="Y21" s="470"/>
      <c r="Z21" s="471"/>
      <c r="AA21" s="472"/>
    </row>
    <row r="22" spans="1:27" s="2" customFormat="1" ht="30">
      <c r="A22" s="279" t="s">
        <v>209</v>
      </c>
      <c r="B22" s="453">
        <v>35822.23263888889</v>
      </c>
      <c r="C22" s="480" t="s">
        <v>214</v>
      </c>
      <c r="D22" s="455" t="s">
        <v>210</v>
      </c>
      <c r="E22" s="456"/>
      <c r="F22" s="457"/>
      <c r="G22" s="479">
        <v>5</v>
      </c>
      <c r="H22" s="473"/>
      <c r="I22" s="459"/>
      <c r="J22" s="460"/>
      <c r="K22" s="474"/>
      <c r="L22" s="462"/>
      <c r="M22" s="462"/>
      <c r="N22" s="463"/>
      <c r="O22" s="475"/>
      <c r="P22" s="475"/>
      <c r="Q22" s="475"/>
      <c r="R22" s="475"/>
      <c r="S22" s="467"/>
      <c r="T22" s="468"/>
      <c r="U22" s="469"/>
      <c r="V22" s="470"/>
      <c r="W22" s="469"/>
      <c r="X22" s="470"/>
      <c r="Y22" s="470"/>
      <c r="Z22" s="471"/>
      <c r="AA22" s="472"/>
    </row>
    <row r="23" spans="1:27" s="2" customFormat="1" ht="30">
      <c r="A23" s="279">
        <v>175</v>
      </c>
      <c r="B23" s="453">
        <v>35822.236805555556</v>
      </c>
      <c r="C23" s="454" t="s">
        <v>214</v>
      </c>
      <c r="D23" s="455" t="s">
        <v>217</v>
      </c>
      <c r="E23" s="456"/>
      <c r="F23" s="457"/>
      <c r="G23" s="479">
        <v>3</v>
      </c>
      <c r="H23" s="473"/>
      <c r="I23" s="459"/>
      <c r="J23" s="460">
        <v>0</v>
      </c>
      <c r="K23" s="474" t="s">
        <v>216</v>
      </c>
      <c r="L23" s="462">
        <v>1.8</v>
      </c>
      <c r="M23" s="462">
        <v>5.44</v>
      </c>
      <c r="N23" s="476">
        <v>2.5</v>
      </c>
      <c r="O23" s="475"/>
      <c r="P23" s="475"/>
      <c r="Q23" s="466">
        <v>35824</v>
      </c>
      <c r="R23" s="464">
        <v>0.4583333333333333</v>
      </c>
      <c r="S23" s="467"/>
      <c r="T23" s="468">
        <v>0</v>
      </c>
      <c r="U23" s="469">
        <v>1</v>
      </c>
      <c r="V23" s="470">
        <v>41</v>
      </c>
      <c r="W23" s="469">
        <v>2</v>
      </c>
      <c r="X23" s="470"/>
      <c r="Y23" s="470"/>
      <c r="Z23" s="471">
        <f>(T23/$N23)*U23*100</f>
        <v>0</v>
      </c>
      <c r="AA23" s="472">
        <f>((V23/$N23)*W23*100)+Z23</f>
        <v>3279.9999999999995</v>
      </c>
    </row>
    <row r="24" spans="1:27" s="2" customFormat="1" ht="13.5">
      <c r="A24" s="279" t="s">
        <v>211</v>
      </c>
      <c r="B24" s="453">
        <v>35822.2375</v>
      </c>
      <c r="C24" s="432" t="s">
        <v>218</v>
      </c>
      <c r="D24" s="455"/>
      <c r="E24" s="456"/>
      <c r="F24" s="457"/>
      <c r="G24" s="458"/>
      <c r="H24" s="473"/>
      <c r="I24" s="459"/>
      <c r="J24" s="460"/>
      <c r="K24" s="474"/>
      <c r="L24" s="462"/>
      <c r="M24" s="462"/>
      <c r="N24" s="463"/>
      <c r="O24" s="475"/>
      <c r="P24" s="475"/>
      <c r="Q24" s="475"/>
      <c r="R24" s="475"/>
      <c r="S24" s="467"/>
      <c r="T24" s="468"/>
      <c r="U24" s="469"/>
      <c r="V24" s="470"/>
      <c r="W24" s="469"/>
      <c r="X24" s="470"/>
      <c r="Y24" s="470"/>
      <c r="Z24" s="471"/>
      <c r="AA24" s="472"/>
    </row>
    <row r="25" spans="2:27" s="2" customFormat="1" ht="13.5">
      <c r="B25" s="3"/>
      <c r="D25" s="4"/>
      <c r="E25" s="152"/>
      <c r="F25" s="153"/>
      <c r="G25" s="132"/>
      <c r="H25" s="133"/>
      <c r="I25" s="445"/>
      <c r="J25" s="157"/>
      <c r="K25" s="158"/>
      <c r="L25" s="159"/>
      <c r="M25" s="159"/>
      <c r="N25" s="446"/>
      <c r="O25" s="447"/>
      <c r="P25" s="447"/>
      <c r="Q25" s="447"/>
      <c r="R25" s="447"/>
      <c r="S25" s="161"/>
      <c r="T25" s="448"/>
      <c r="U25" s="449"/>
      <c r="V25" s="450"/>
      <c r="W25" s="449"/>
      <c r="X25" s="450"/>
      <c r="Y25" s="450"/>
      <c r="Z25" s="451"/>
      <c r="AA25" s="452"/>
    </row>
    <row r="26" spans="2:27" s="2" customFormat="1" ht="13.5">
      <c r="B26" s="3"/>
      <c r="D26" s="4"/>
      <c r="E26" s="169"/>
      <c r="F26" s="170"/>
      <c r="G26" s="132"/>
      <c r="H26" s="133"/>
      <c r="I26" s="192"/>
      <c r="J26" s="174"/>
      <c r="K26" s="175"/>
      <c r="L26" s="176"/>
      <c r="M26" s="176"/>
      <c r="N26" s="184"/>
      <c r="O26" s="185"/>
      <c r="P26" s="185"/>
      <c r="Q26" s="185"/>
      <c r="R26" s="185"/>
      <c r="S26" s="178"/>
      <c r="T26" s="193"/>
      <c r="U26" s="186"/>
      <c r="V26" s="194"/>
      <c r="W26" s="186"/>
      <c r="X26" s="194"/>
      <c r="Y26" s="194"/>
      <c r="Z26" s="195"/>
      <c r="AA26" s="188"/>
    </row>
    <row r="27" spans="2:27" s="2" customFormat="1" ht="13.5">
      <c r="B27" s="3"/>
      <c r="D27" s="4"/>
      <c r="E27" s="169"/>
      <c r="F27" s="170"/>
      <c r="G27" s="132"/>
      <c r="H27" s="133"/>
      <c r="I27" s="192"/>
      <c r="J27" s="174"/>
      <c r="K27" s="175"/>
      <c r="L27" s="176"/>
      <c r="M27" s="176"/>
      <c r="N27" s="184"/>
      <c r="O27" s="185"/>
      <c r="P27" s="185"/>
      <c r="Q27" s="185"/>
      <c r="R27" s="185"/>
      <c r="S27" s="178"/>
      <c r="T27" s="193"/>
      <c r="U27" s="186"/>
      <c r="V27" s="194"/>
      <c r="W27" s="186"/>
      <c r="X27" s="194"/>
      <c r="Y27" s="194"/>
      <c r="Z27" s="195"/>
      <c r="AA27" s="188"/>
    </row>
    <row r="28" spans="2:27" s="2" customFormat="1" ht="13.5">
      <c r="B28" s="3"/>
      <c r="D28" s="4"/>
      <c r="E28" s="169"/>
      <c r="F28" s="170"/>
      <c r="G28" s="132"/>
      <c r="H28" s="133"/>
      <c r="I28" s="192"/>
      <c r="J28" s="174"/>
      <c r="K28" s="175"/>
      <c r="L28" s="176"/>
      <c r="M28" s="176"/>
      <c r="N28" s="184"/>
      <c r="O28" s="185"/>
      <c r="P28" s="185"/>
      <c r="Q28" s="185"/>
      <c r="R28" s="185"/>
      <c r="S28" s="178"/>
      <c r="T28" s="193"/>
      <c r="U28" s="186"/>
      <c r="V28" s="194"/>
      <c r="W28" s="186"/>
      <c r="X28" s="194"/>
      <c r="Y28" s="194"/>
      <c r="Z28" s="195"/>
      <c r="AA28" s="188"/>
    </row>
    <row r="29" spans="1:27" ht="13.5">
      <c r="A29" s="229" t="s">
        <v>320</v>
      </c>
      <c r="B29" s="229" t="s">
        <v>321</v>
      </c>
      <c r="E29" s="169"/>
      <c r="F29" s="170"/>
      <c r="I29" s="192"/>
      <c r="J29" s="174"/>
      <c r="K29" s="175"/>
      <c r="L29" s="176"/>
      <c r="M29" s="176"/>
      <c r="N29" s="184"/>
      <c r="O29" s="185"/>
      <c r="P29" s="185"/>
      <c r="Q29" s="185"/>
      <c r="R29" s="185"/>
      <c r="S29" s="178"/>
      <c r="T29" s="193"/>
      <c r="U29" s="186"/>
      <c r="V29" s="194"/>
      <c r="W29" s="186"/>
      <c r="X29" s="194"/>
      <c r="Y29" s="194"/>
      <c r="Z29" s="195"/>
      <c r="AA29" s="188"/>
    </row>
    <row r="30" spans="1:27" ht="13.5">
      <c r="A30" s="230" t="s">
        <v>322</v>
      </c>
      <c r="B30" t="s">
        <v>323</v>
      </c>
      <c r="E30" s="169"/>
      <c r="F30" s="170"/>
      <c r="I30" s="192"/>
      <c r="J30" s="174"/>
      <c r="K30" s="175"/>
      <c r="L30" s="176"/>
      <c r="M30" s="176"/>
      <c r="N30" s="184"/>
      <c r="O30" s="185"/>
      <c r="P30" s="185"/>
      <c r="Q30" s="185"/>
      <c r="R30" s="185"/>
      <c r="S30" s="178"/>
      <c r="T30" s="193"/>
      <c r="U30" s="186"/>
      <c r="V30" s="194"/>
      <c r="W30" s="186"/>
      <c r="X30" s="194"/>
      <c r="Y30" s="194"/>
      <c r="Z30" s="195"/>
      <c r="AA30" s="188"/>
    </row>
    <row r="31" spans="1:27" ht="13.5">
      <c r="A31" t="s">
        <v>111</v>
      </c>
      <c r="B31" t="s">
        <v>324</v>
      </c>
      <c r="E31" s="169"/>
      <c r="F31" s="170"/>
      <c r="I31" s="192"/>
      <c r="J31" s="174"/>
      <c r="K31" s="175"/>
      <c r="L31" s="176"/>
      <c r="M31" s="176"/>
      <c r="N31" s="184"/>
      <c r="O31" s="185"/>
      <c r="P31" s="185"/>
      <c r="Q31" s="185"/>
      <c r="R31" s="185"/>
      <c r="S31" s="178"/>
      <c r="T31" s="193"/>
      <c r="U31" s="186"/>
      <c r="V31" s="194"/>
      <c r="W31" s="186"/>
      <c r="X31" s="194"/>
      <c r="Y31" s="194"/>
      <c r="Z31" s="195"/>
      <c r="AA31" s="188"/>
    </row>
    <row r="32" spans="1:27" ht="13.5">
      <c r="A32" t="s">
        <v>325</v>
      </c>
      <c r="B32" t="s">
        <v>326</v>
      </c>
      <c r="E32" s="169"/>
      <c r="F32" s="170"/>
      <c r="I32" s="192"/>
      <c r="J32" s="174"/>
      <c r="K32" s="175"/>
      <c r="L32" s="176"/>
      <c r="M32" s="176"/>
      <c r="N32" s="184"/>
      <c r="O32" s="185"/>
      <c r="P32" s="185"/>
      <c r="Q32" s="185"/>
      <c r="R32" s="185"/>
      <c r="S32" s="178"/>
      <c r="T32" s="193"/>
      <c r="U32" s="186"/>
      <c r="V32" s="194"/>
      <c r="W32" s="186"/>
      <c r="X32" s="194"/>
      <c r="Y32" s="194"/>
      <c r="Z32" s="195"/>
      <c r="AA32" s="188"/>
    </row>
    <row r="33" spans="1:27" ht="13.5">
      <c r="A33" t="s">
        <v>327</v>
      </c>
      <c r="B33" t="s">
        <v>328</v>
      </c>
      <c r="E33" s="169"/>
      <c r="F33" s="170"/>
      <c r="I33" s="192"/>
      <c r="J33" s="174"/>
      <c r="K33" s="175"/>
      <c r="L33" s="176"/>
      <c r="M33" s="176"/>
      <c r="N33" s="184"/>
      <c r="O33" s="185"/>
      <c r="P33" s="185"/>
      <c r="Q33" s="185"/>
      <c r="R33" s="185"/>
      <c r="S33" s="178"/>
      <c r="T33" s="193"/>
      <c r="U33" s="186"/>
      <c r="V33" s="194"/>
      <c r="W33" s="186"/>
      <c r="X33" s="194"/>
      <c r="Y33" s="194"/>
      <c r="Z33" s="195"/>
      <c r="AA33" s="188"/>
    </row>
    <row r="34" spans="1:27" ht="13.5">
      <c r="A34" s="2" t="s">
        <v>329</v>
      </c>
      <c r="B34" s="2" t="s">
        <v>330</v>
      </c>
      <c r="E34" s="169"/>
      <c r="F34" s="170"/>
      <c r="I34" s="192"/>
      <c r="J34" s="174"/>
      <c r="K34" s="175"/>
      <c r="L34" s="176"/>
      <c r="M34" s="176"/>
      <c r="N34" s="184"/>
      <c r="O34" s="185"/>
      <c r="P34" s="185"/>
      <c r="Q34" s="185"/>
      <c r="R34" s="185"/>
      <c r="S34" s="178"/>
      <c r="T34" s="193"/>
      <c r="U34" s="186"/>
      <c r="V34" s="194"/>
      <c r="W34" s="186"/>
      <c r="X34" s="194"/>
      <c r="Y34" s="194"/>
      <c r="Z34" s="195"/>
      <c r="AA34" s="188"/>
    </row>
    <row r="35" spans="1:27" ht="13.5">
      <c r="A35" s="2" t="s">
        <v>219</v>
      </c>
      <c r="B35" s="2" t="s">
        <v>331</v>
      </c>
      <c r="E35" s="169"/>
      <c r="F35" s="170"/>
      <c r="I35" s="192"/>
      <c r="J35" s="174"/>
      <c r="K35" s="175"/>
      <c r="L35" s="176"/>
      <c r="M35" s="176"/>
      <c r="N35" s="184"/>
      <c r="O35" s="185"/>
      <c r="P35" s="185"/>
      <c r="Q35" s="185"/>
      <c r="R35" s="185"/>
      <c r="S35" s="178"/>
      <c r="T35" s="193"/>
      <c r="U35" s="186"/>
      <c r="V35" s="194"/>
      <c r="W35" s="186"/>
      <c r="X35" s="194"/>
      <c r="Y35" s="194"/>
      <c r="Z35" s="195"/>
      <c r="AA35" s="188"/>
    </row>
    <row r="36" spans="1:27" ht="13.5">
      <c r="A36" s="2"/>
      <c r="B36" s="2" t="s">
        <v>332</v>
      </c>
      <c r="E36" s="169"/>
      <c r="F36" s="170"/>
      <c r="I36" s="192"/>
      <c r="J36" s="174"/>
      <c r="K36" s="175"/>
      <c r="L36" s="176"/>
      <c r="M36" s="176"/>
      <c r="N36" s="184"/>
      <c r="O36" s="185"/>
      <c r="P36" s="185"/>
      <c r="Q36" s="185"/>
      <c r="R36" s="185"/>
      <c r="S36" s="178"/>
      <c r="T36" s="193"/>
      <c r="U36" s="186"/>
      <c r="V36" s="194"/>
      <c r="W36" s="186"/>
      <c r="X36" s="194"/>
      <c r="Y36" s="194"/>
      <c r="Z36" s="195"/>
      <c r="AA36" s="188"/>
    </row>
    <row r="37" spans="1:27" ht="13.5">
      <c r="A37" s="2"/>
      <c r="B37" s="2"/>
      <c r="E37" s="169"/>
      <c r="F37" s="170"/>
      <c r="I37" s="192"/>
      <c r="J37" s="174"/>
      <c r="K37" s="175"/>
      <c r="L37" s="176"/>
      <c r="M37" s="176"/>
      <c r="N37" s="184"/>
      <c r="O37" s="185"/>
      <c r="P37" s="185"/>
      <c r="Q37" s="185"/>
      <c r="R37" s="185"/>
      <c r="S37" s="178"/>
      <c r="T37" s="193"/>
      <c r="U37" s="186"/>
      <c r="V37" s="194"/>
      <c r="W37" s="186"/>
      <c r="X37" s="194"/>
      <c r="Y37" s="194"/>
      <c r="Z37" s="195"/>
      <c r="AA37" s="188"/>
    </row>
    <row r="38" spans="1:27" ht="13.5">
      <c r="A38" s="2"/>
      <c r="B38" s="2"/>
      <c r="E38" s="169"/>
      <c r="F38" s="170"/>
      <c r="I38" s="192"/>
      <c r="J38" s="174"/>
      <c r="K38" s="175"/>
      <c r="L38" s="176"/>
      <c r="M38" s="176"/>
      <c r="N38" s="184"/>
      <c r="O38" s="185"/>
      <c r="P38" s="185"/>
      <c r="Q38" s="185"/>
      <c r="R38" s="185"/>
      <c r="S38" s="178"/>
      <c r="T38" s="193"/>
      <c r="U38" s="186"/>
      <c r="V38" s="194"/>
      <c r="W38" s="186"/>
      <c r="X38" s="194"/>
      <c r="Y38" s="194"/>
      <c r="Z38" s="195"/>
      <c r="AA38" s="188"/>
    </row>
    <row r="39" spans="1:27" ht="13.5">
      <c r="A39" s="2"/>
      <c r="B39" s="2"/>
      <c r="E39" s="169"/>
      <c r="F39" s="170"/>
      <c r="I39" s="192"/>
      <c r="J39" s="174"/>
      <c r="K39" s="175"/>
      <c r="L39" s="176"/>
      <c r="M39" s="176"/>
      <c r="N39" s="184"/>
      <c r="O39" s="185"/>
      <c r="P39" s="185"/>
      <c r="Q39" s="185"/>
      <c r="R39" s="185"/>
      <c r="S39" s="178"/>
      <c r="T39" s="193"/>
      <c r="U39" s="186"/>
      <c r="V39" s="194"/>
      <c r="W39" s="186"/>
      <c r="X39" s="194"/>
      <c r="Y39" s="194"/>
      <c r="Z39" s="195"/>
      <c r="AA39" s="188"/>
    </row>
    <row r="40" spans="1:27" ht="13.5">
      <c r="A40" s="2"/>
      <c r="B40" s="2"/>
      <c r="E40" s="169"/>
      <c r="F40" s="170"/>
      <c r="I40" s="192"/>
      <c r="J40" s="174"/>
      <c r="K40" s="175"/>
      <c r="L40" s="176"/>
      <c r="M40" s="176"/>
      <c r="N40" s="184"/>
      <c r="O40" s="185"/>
      <c r="P40" s="185"/>
      <c r="Q40" s="185"/>
      <c r="R40" s="185"/>
      <c r="S40" s="178"/>
      <c r="T40" s="193"/>
      <c r="U40" s="186"/>
      <c r="V40" s="194"/>
      <c r="W40" s="186"/>
      <c r="X40" s="194"/>
      <c r="Y40" s="194"/>
      <c r="Z40" s="195"/>
      <c r="AA40" s="188"/>
    </row>
    <row r="41" spans="5:27" ht="13.5">
      <c r="E41" s="169"/>
      <c r="F41" s="170"/>
      <c r="I41" s="192"/>
      <c r="J41" s="174"/>
      <c r="K41" s="175"/>
      <c r="L41" s="176"/>
      <c r="M41" s="176"/>
      <c r="N41" s="184"/>
      <c r="O41" s="185"/>
      <c r="P41" s="185"/>
      <c r="Q41" s="185"/>
      <c r="R41" s="185"/>
      <c r="S41" s="178"/>
      <c r="T41" s="193"/>
      <c r="U41" s="186"/>
      <c r="V41" s="194"/>
      <c r="W41" s="186"/>
      <c r="X41" s="194"/>
      <c r="Y41" s="194"/>
      <c r="Z41" s="195"/>
      <c r="AA41" s="188"/>
    </row>
    <row r="42" spans="5:27" ht="13.5">
      <c r="E42" s="169"/>
      <c r="F42" s="170"/>
      <c r="I42" s="192"/>
      <c r="J42" s="174"/>
      <c r="K42" s="175"/>
      <c r="L42" s="176"/>
      <c r="M42" s="176"/>
      <c r="N42" s="184"/>
      <c r="O42" s="185"/>
      <c r="P42" s="185"/>
      <c r="Q42" s="185"/>
      <c r="R42" s="185"/>
      <c r="S42" s="178"/>
      <c r="T42" s="193"/>
      <c r="U42" s="186"/>
      <c r="V42" s="194"/>
      <c r="W42" s="186"/>
      <c r="X42" s="194"/>
      <c r="Y42" s="194"/>
      <c r="Z42" s="195"/>
      <c r="AA42" s="188"/>
    </row>
    <row r="43" spans="5:27" ht="13.5">
      <c r="E43" s="169"/>
      <c r="F43" s="170"/>
      <c r="I43" s="192"/>
      <c r="J43" s="174"/>
      <c r="K43" s="175"/>
      <c r="L43" s="176"/>
      <c r="M43" s="176"/>
      <c r="N43" s="184"/>
      <c r="O43" s="185"/>
      <c r="P43" s="185"/>
      <c r="Q43" s="185"/>
      <c r="R43" s="185"/>
      <c r="S43" s="178"/>
      <c r="T43" s="193"/>
      <c r="U43" s="186"/>
      <c r="V43" s="194"/>
      <c r="W43" s="186"/>
      <c r="X43" s="194"/>
      <c r="Y43" s="194"/>
      <c r="Z43" s="195"/>
      <c r="AA43" s="188"/>
    </row>
    <row r="44" spans="5:27" ht="13.5">
      <c r="E44" s="169"/>
      <c r="F44" s="170"/>
      <c r="I44" s="192"/>
      <c r="J44" s="174"/>
      <c r="K44" s="175"/>
      <c r="L44" s="176"/>
      <c r="M44" s="176"/>
      <c r="N44" s="184"/>
      <c r="O44" s="185"/>
      <c r="P44" s="185"/>
      <c r="Q44" s="185"/>
      <c r="R44" s="185"/>
      <c r="S44" s="178"/>
      <c r="T44" s="193"/>
      <c r="U44" s="186"/>
      <c r="V44" s="194"/>
      <c r="W44" s="186"/>
      <c r="X44" s="194"/>
      <c r="Y44" s="194"/>
      <c r="Z44" s="195"/>
      <c r="AA44" s="188"/>
    </row>
    <row r="45" spans="5:27" ht="13.5">
      <c r="E45" s="169"/>
      <c r="F45" s="170"/>
      <c r="I45" s="192"/>
      <c r="J45" s="174"/>
      <c r="K45" s="175"/>
      <c r="L45" s="176"/>
      <c r="M45" s="176"/>
      <c r="N45" s="184"/>
      <c r="O45" s="185"/>
      <c r="P45" s="185"/>
      <c r="Q45" s="185"/>
      <c r="R45" s="185"/>
      <c r="S45" s="178"/>
      <c r="T45" s="193"/>
      <c r="U45" s="186"/>
      <c r="V45" s="194"/>
      <c r="W45" s="186"/>
      <c r="X45" s="194"/>
      <c r="Y45" s="194"/>
      <c r="Z45" s="195"/>
      <c r="AA45" s="188"/>
    </row>
    <row r="46" spans="5:27" ht="13.5">
      <c r="E46" s="169"/>
      <c r="F46" s="170"/>
      <c r="I46" s="192"/>
      <c r="J46" s="174"/>
      <c r="K46" s="175"/>
      <c r="L46" s="176"/>
      <c r="M46" s="176"/>
      <c r="N46" s="184"/>
      <c r="O46" s="185"/>
      <c r="P46" s="185"/>
      <c r="Q46" s="185"/>
      <c r="R46" s="185"/>
      <c r="S46" s="178"/>
      <c r="T46" s="193"/>
      <c r="U46" s="186"/>
      <c r="V46" s="194"/>
      <c r="W46" s="186"/>
      <c r="X46" s="194"/>
      <c r="Y46" s="194"/>
      <c r="Z46" s="195"/>
      <c r="AA46" s="188"/>
    </row>
    <row r="47" spans="5:27" ht="13.5">
      <c r="E47" s="169"/>
      <c r="F47" s="170"/>
      <c r="I47" s="192"/>
      <c r="J47" s="174"/>
      <c r="K47" s="175"/>
      <c r="L47" s="176"/>
      <c r="M47" s="176"/>
      <c r="N47" s="184"/>
      <c r="O47" s="185"/>
      <c r="P47" s="185"/>
      <c r="Q47" s="185"/>
      <c r="R47" s="185"/>
      <c r="S47" s="178"/>
      <c r="T47" s="193"/>
      <c r="U47" s="186"/>
      <c r="V47" s="194"/>
      <c r="W47" s="186"/>
      <c r="X47" s="194"/>
      <c r="Y47" s="194"/>
      <c r="Z47" s="195"/>
      <c r="AA47" s="188"/>
    </row>
    <row r="48" spans="5:27" ht="13.5">
      <c r="E48" s="169"/>
      <c r="F48" s="170"/>
      <c r="I48" s="192"/>
      <c r="J48" s="174"/>
      <c r="K48" s="175"/>
      <c r="L48" s="176"/>
      <c r="M48" s="176"/>
      <c r="N48" s="184"/>
      <c r="O48" s="185"/>
      <c r="P48" s="185"/>
      <c r="Q48" s="185"/>
      <c r="R48" s="185"/>
      <c r="S48" s="178"/>
      <c r="T48" s="193"/>
      <c r="U48" s="186"/>
      <c r="V48" s="194"/>
      <c r="W48" s="186"/>
      <c r="X48" s="194"/>
      <c r="Y48" s="194"/>
      <c r="Z48" s="195"/>
      <c r="AA48" s="188"/>
    </row>
    <row r="49" spans="5:27" ht="13.5">
      <c r="E49" s="169"/>
      <c r="F49" s="170"/>
      <c r="I49" s="192"/>
      <c r="J49" s="174"/>
      <c r="K49" s="175"/>
      <c r="L49" s="176"/>
      <c r="M49" s="176"/>
      <c r="N49" s="184"/>
      <c r="O49" s="185"/>
      <c r="P49" s="185"/>
      <c r="Q49" s="185"/>
      <c r="R49" s="185"/>
      <c r="S49" s="178"/>
      <c r="T49" s="193"/>
      <c r="U49" s="186"/>
      <c r="V49" s="194"/>
      <c r="W49" s="186"/>
      <c r="X49" s="194"/>
      <c r="Y49" s="194"/>
      <c r="Z49" s="195"/>
      <c r="AA49" s="188"/>
    </row>
    <row r="50" spans="5:27" ht="13.5">
      <c r="E50" s="169"/>
      <c r="F50" s="170"/>
      <c r="I50" s="192"/>
      <c r="J50" s="174"/>
      <c r="K50" s="175"/>
      <c r="L50" s="176"/>
      <c r="M50" s="176"/>
      <c r="N50" s="184"/>
      <c r="O50" s="185"/>
      <c r="P50" s="185"/>
      <c r="Q50" s="185"/>
      <c r="R50" s="185"/>
      <c r="S50" s="178"/>
      <c r="T50" s="193"/>
      <c r="U50" s="186"/>
      <c r="V50" s="194"/>
      <c r="W50" s="186"/>
      <c r="X50" s="194"/>
      <c r="Y50" s="194"/>
      <c r="Z50" s="195"/>
      <c r="AA50" s="188"/>
    </row>
    <row r="51" spans="5:27" ht="13.5">
      <c r="E51" s="169"/>
      <c r="F51" s="170"/>
      <c r="I51" s="192"/>
      <c r="J51" s="174"/>
      <c r="K51" s="175"/>
      <c r="L51" s="176"/>
      <c r="M51" s="176"/>
      <c r="N51" s="184"/>
      <c r="O51" s="185"/>
      <c r="P51" s="185"/>
      <c r="Q51" s="185"/>
      <c r="R51" s="185"/>
      <c r="S51" s="178"/>
      <c r="T51" s="193"/>
      <c r="U51" s="186"/>
      <c r="V51" s="194"/>
      <c r="W51" s="186"/>
      <c r="X51" s="194"/>
      <c r="Y51" s="194"/>
      <c r="Z51" s="195"/>
      <c r="AA51" s="188"/>
    </row>
    <row r="52" spans="5:27" ht="13.5">
      <c r="E52" s="169"/>
      <c r="F52" s="170"/>
      <c r="I52" s="192"/>
      <c r="J52" s="174"/>
      <c r="K52" s="175"/>
      <c r="L52" s="176"/>
      <c r="M52" s="176"/>
      <c r="N52" s="184"/>
      <c r="O52" s="185"/>
      <c r="P52" s="185"/>
      <c r="Q52" s="185"/>
      <c r="R52" s="185"/>
      <c r="S52" s="178"/>
      <c r="T52" s="193"/>
      <c r="U52" s="186"/>
      <c r="V52" s="194"/>
      <c r="W52" s="186"/>
      <c r="X52" s="194"/>
      <c r="Y52" s="194"/>
      <c r="Z52" s="195"/>
      <c r="AA52" s="188"/>
    </row>
    <row r="53" spans="5:27" ht="13.5">
      <c r="E53" s="169"/>
      <c r="F53" s="170"/>
      <c r="I53" s="192"/>
      <c r="J53" s="174"/>
      <c r="K53" s="175"/>
      <c r="L53" s="176"/>
      <c r="M53" s="176"/>
      <c r="N53" s="184"/>
      <c r="O53" s="185"/>
      <c r="P53" s="185"/>
      <c r="Q53" s="185"/>
      <c r="R53" s="185"/>
      <c r="S53" s="178"/>
      <c r="T53" s="193"/>
      <c r="U53" s="186"/>
      <c r="V53" s="194"/>
      <c r="W53" s="186"/>
      <c r="X53" s="194"/>
      <c r="Y53" s="194"/>
      <c r="Z53" s="195"/>
      <c r="AA53" s="188"/>
    </row>
    <row r="54" spans="5:27" ht="13.5">
      <c r="E54" s="169"/>
      <c r="F54" s="170"/>
      <c r="I54" s="192"/>
      <c r="J54" s="174"/>
      <c r="K54" s="175"/>
      <c r="L54" s="176"/>
      <c r="M54" s="176"/>
      <c r="N54" s="184"/>
      <c r="O54" s="185"/>
      <c r="P54" s="185"/>
      <c r="Q54" s="185"/>
      <c r="R54" s="185"/>
      <c r="S54" s="178"/>
      <c r="T54" s="193"/>
      <c r="U54" s="186"/>
      <c r="V54" s="194"/>
      <c r="W54" s="186"/>
      <c r="X54" s="194"/>
      <c r="Y54" s="194"/>
      <c r="Z54" s="195"/>
      <c r="AA54" s="188"/>
    </row>
    <row r="55" spans="5:27" ht="13.5">
      <c r="E55" s="169"/>
      <c r="F55" s="170"/>
      <c r="I55" s="192"/>
      <c r="J55" s="174"/>
      <c r="K55" s="175"/>
      <c r="L55" s="176"/>
      <c r="M55" s="176"/>
      <c r="N55" s="184"/>
      <c r="O55" s="185"/>
      <c r="P55" s="185"/>
      <c r="Q55" s="185"/>
      <c r="R55" s="185"/>
      <c r="S55" s="178"/>
      <c r="T55" s="193"/>
      <c r="U55" s="186"/>
      <c r="V55" s="194"/>
      <c r="W55" s="186"/>
      <c r="X55" s="194"/>
      <c r="Y55" s="194"/>
      <c r="Z55" s="195"/>
      <c r="AA55" s="188"/>
    </row>
    <row r="56" spans="5:27" ht="13.5">
      <c r="E56" s="169"/>
      <c r="F56" s="170"/>
      <c r="I56" s="192"/>
      <c r="J56" s="174"/>
      <c r="K56" s="175"/>
      <c r="L56" s="176"/>
      <c r="M56" s="176"/>
      <c r="N56" s="184"/>
      <c r="O56" s="185"/>
      <c r="P56" s="185"/>
      <c r="Q56" s="185"/>
      <c r="R56" s="185"/>
      <c r="S56" s="178"/>
      <c r="T56" s="193"/>
      <c r="U56" s="186"/>
      <c r="V56" s="194"/>
      <c r="W56" s="186"/>
      <c r="X56" s="194"/>
      <c r="Y56" s="194"/>
      <c r="Z56" s="195"/>
      <c r="AA56" s="188"/>
    </row>
    <row r="57" spans="5:27" ht="13.5">
      <c r="E57" s="169"/>
      <c r="F57" s="170"/>
      <c r="I57" s="192"/>
      <c r="J57" s="174"/>
      <c r="K57" s="175"/>
      <c r="L57" s="176"/>
      <c r="M57" s="176"/>
      <c r="N57" s="184"/>
      <c r="O57" s="185"/>
      <c r="P57" s="185"/>
      <c r="Q57" s="185"/>
      <c r="R57" s="185"/>
      <c r="S57" s="178"/>
      <c r="T57" s="193"/>
      <c r="U57" s="186"/>
      <c r="V57" s="194"/>
      <c r="W57" s="186"/>
      <c r="X57" s="194"/>
      <c r="Y57" s="194"/>
      <c r="Z57" s="195"/>
      <c r="AA57" s="188"/>
    </row>
    <row r="58" spans="5:27" ht="13.5">
      <c r="E58" s="169"/>
      <c r="F58" s="170"/>
      <c r="I58" s="192"/>
      <c r="J58" s="174"/>
      <c r="K58" s="175"/>
      <c r="L58" s="176"/>
      <c r="M58" s="176"/>
      <c r="N58" s="184"/>
      <c r="O58" s="185"/>
      <c r="P58" s="185"/>
      <c r="Q58" s="185"/>
      <c r="R58" s="185"/>
      <c r="S58" s="178"/>
      <c r="T58" s="193"/>
      <c r="U58" s="186"/>
      <c r="V58" s="194"/>
      <c r="W58" s="186"/>
      <c r="X58" s="194"/>
      <c r="Y58" s="194"/>
      <c r="Z58" s="195"/>
      <c r="AA58" s="188"/>
    </row>
    <row r="59" spans="5:27" ht="13.5">
      <c r="E59" s="169"/>
      <c r="F59" s="170"/>
      <c r="I59" s="192"/>
      <c r="J59" s="174"/>
      <c r="K59" s="175"/>
      <c r="L59" s="176"/>
      <c r="M59" s="176"/>
      <c r="N59" s="184"/>
      <c r="O59" s="185"/>
      <c r="P59" s="185"/>
      <c r="Q59" s="185"/>
      <c r="R59" s="185"/>
      <c r="S59" s="178"/>
      <c r="T59" s="193"/>
      <c r="U59" s="186"/>
      <c r="V59" s="194"/>
      <c r="W59" s="186"/>
      <c r="X59" s="194"/>
      <c r="Y59" s="194"/>
      <c r="Z59" s="195"/>
      <c r="AA59" s="188"/>
    </row>
    <row r="60" spans="5:27" ht="13.5">
      <c r="E60" s="169"/>
      <c r="F60" s="170"/>
      <c r="I60" s="192"/>
      <c r="J60" s="174"/>
      <c r="K60" s="175"/>
      <c r="L60" s="176"/>
      <c r="M60" s="176"/>
      <c r="N60" s="184"/>
      <c r="O60" s="185"/>
      <c r="P60" s="185"/>
      <c r="Q60" s="185"/>
      <c r="R60" s="185"/>
      <c r="S60" s="178"/>
      <c r="T60" s="193"/>
      <c r="U60" s="186"/>
      <c r="V60" s="194"/>
      <c r="W60" s="186"/>
      <c r="X60" s="194"/>
      <c r="Y60" s="194"/>
      <c r="Z60" s="195"/>
      <c r="AA60" s="188"/>
    </row>
    <row r="61" spans="5:27" ht="13.5">
      <c r="E61" s="169"/>
      <c r="F61" s="170"/>
      <c r="I61" s="192"/>
      <c r="J61" s="174"/>
      <c r="K61" s="175"/>
      <c r="L61" s="176"/>
      <c r="M61" s="176"/>
      <c r="N61" s="184"/>
      <c r="O61" s="185"/>
      <c r="P61" s="185"/>
      <c r="Q61" s="185"/>
      <c r="R61" s="185"/>
      <c r="S61" s="178"/>
      <c r="T61" s="193"/>
      <c r="U61" s="186"/>
      <c r="V61" s="194"/>
      <c r="W61" s="186"/>
      <c r="X61" s="194"/>
      <c r="Y61" s="194"/>
      <c r="Z61" s="195"/>
      <c r="AA61" s="188"/>
    </row>
    <row r="62" spans="5:27" ht="13.5">
      <c r="E62" s="169"/>
      <c r="F62" s="170"/>
      <c r="I62" s="192"/>
      <c r="J62" s="174"/>
      <c r="K62" s="175"/>
      <c r="L62" s="176"/>
      <c r="M62" s="176"/>
      <c r="N62" s="184"/>
      <c r="O62" s="185"/>
      <c r="P62" s="185"/>
      <c r="Q62" s="185"/>
      <c r="R62" s="185"/>
      <c r="S62" s="178"/>
      <c r="T62" s="193"/>
      <c r="U62" s="186"/>
      <c r="V62" s="194"/>
      <c r="W62" s="186"/>
      <c r="X62" s="194"/>
      <c r="Y62" s="194"/>
      <c r="Z62" s="195"/>
      <c r="AA62" s="188"/>
    </row>
    <row r="63" spans="5:27" ht="13.5">
      <c r="E63" s="169"/>
      <c r="F63" s="170"/>
      <c r="I63" s="192"/>
      <c r="J63" s="174"/>
      <c r="K63" s="175"/>
      <c r="L63" s="176"/>
      <c r="M63" s="176"/>
      <c r="N63" s="184"/>
      <c r="O63" s="185"/>
      <c r="P63" s="185"/>
      <c r="Q63" s="185"/>
      <c r="R63" s="185"/>
      <c r="S63" s="178"/>
      <c r="T63" s="193"/>
      <c r="U63" s="186"/>
      <c r="V63" s="194"/>
      <c r="W63" s="186"/>
      <c r="X63" s="194"/>
      <c r="Y63" s="194"/>
      <c r="Z63" s="195"/>
      <c r="AA63" s="188"/>
    </row>
    <row r="64" spans="5:27" ht="13.5">
      <c r="E64" s="169"/>
      <c r="F64" s="170"/>
      <c r="I64" s="192"/>
      <c r="J64" s="174"/>
      <c r="K64" s="175"/>
      <c r="L64" s="176"/>
      <c r="M64" s="176"/>
      <c r="N64" s="184"/>
      <c r="O64" s="185"/>
      <c r="P64" s="185"/>
      <c r="Q64" s="185"/>
      <c r="R64" s="185"/>
      <c r="S64" s="178"/>
      <c r="T64" s="193"/>
      <c r="U64" s="186"/>
      <c r="V64" s="194"/>
      <c r="W64" s="186"/>
      <c r="X64" s="194"/>
      <c r="Y64" s="194"/>
      <c r="Z64" s="195"/>
      <c r="AA64" s="188"/>
    </row>
    <row r="65" spans="5:27" ht="13.5">
      <c r="E65" s="169"/>
      <c r="F65" s="170"/>
      <c r="I65" s="192"/>
      <c r="J65" s="174"/>
      <c r="K65" s="175"/>
      <c r="L65" s="176"/>
      <c r="M65" s="176"/>
      <c r="N65" s="184"/>
      <c r="O65" s="185"/>
      <c r="P65" s="185"/>
      <c r="Q65" s="185"/>
      <c r="R65" s="185"/>
      <c r="S65" s="178"/>
      <c r="T65" s="193"/>
      <c r="U65" s="186"/>
      <c r="V65" s="194"/>
      <c r="W65" s="186"/>
      <c r="X65" s="194"/>
      <c r="Y65" s="194"/>
      <c r="Z65" s="195"/>
      <c r="AA65" s="188"/>
    </row>
    <row r="66" spans="5:27" ht="13.5">
      <c r="E66" s="169"/>
      <c r="F66" s="170"/>
      <c r="I66" s="192"/>
      <c r="J66" s="174"/>
      <c r="K66" s="175"/>
      <c r="L66" s="176"/>
      <c r="M66" s="176"/>
      <c r="N66" s="184"/>
      <c r="O66" s="185"/>
      <c r="P66" s="185"/>
      <c r="Q66" s="185"/>
      <c r="R66" s="185"/>
      <c r="S66" s="178"/>
      <c r="T66" s="193"/>
      <c r="U66" s="186"/>
      <c r="V66" s="194"/>
      <c r="W66" s="186"/>
      <c r="X66" s="194"/>
      <c r="Y66" s="194"/>
      <c r="Z66" s="195"/>
      <c r="AA66" s="188"/>
    </row>
    <row r="67" spans="5:27" ht="13.5">
      <c r="E67" s="169"/>
      <c r="F67" s="170"/>
      <c r="I67" s="192"/>
      <c r="J67" s="174"/>
      <c r="K67" s="175"/>
      <c r="L67" s="176"/>
      <c r="M67" s="176"/>
      <c r="N67" s="184"/>
      <c r="O67" s="185"/>
      <c r="P67" s="185"/>
      <c r="Q67" s="185"/>
      <c r="R67" s="185"/>
      <c r="S67" s="178"/>
      <c r="T67" s="193"/>
      <c r="U67" s="186"/>
      <c r="V67" s="194"/>
      <c r="W67" s="186"/>
      <c r="X67" s="194"/>
      <c r="Y67" s="194"/>
      <c r="Z67" s="195"/>
      <c r="AA67" s="188"/>
    </row>
    <row r="68" spans="5:27" ht="13.5">
      <c r="E68" s="169"/>
      <c r="F68" s="170"/>
      <c r="I68" s="192"/>
      <c r="J68" s="174"/>
      <c r="K68" s="175"/>
      <c r="L68" s="176"/>
      <c r="M68" s="176"/>
      <c r="N68" s="184"/>
      <c r="O68" s="185"/>
      <c r="P68" s="185"/>
      <c r="Q68" s="185"/>
      <c r="R68" s="185"/>
      <c r="S68" s="178"/>
      <c r="T68" s="193"/>
      <c r="U68" s="186"/>
      <c r="V68" s="194"/>
      <c r="W68" s="186"/>
      <c r="X68" s="194"/>
      <c r="Y68" s="194"/>
      <c r="Z68" s="195"/>
      <c r="AA68" s="188"/>
    </row>
    <row r="69" spans="5:27" ht="13.5">
      <c r="E69" s="169"/>
      <c r="F69" s="170"/>
      <c r="I69" s="192"/>
      <c r="J69" s="174"/>
      <c r="K69" s="175"/>
      <c r="L69" s="176"/>
      <c r="M69" s="176"/>
      <c r="N69" s="184"/>
      <c r="O69" s="185"/>
      <c r="P69" s="185"/>
      <c r="Q69" s="185"/>
      <c r="R69" s="185"/>
      <c r="S69" s="178"/>
      <c r="T69" s="193"/>
      <c r="U69" s="186"/>
      <c r="V69" s="194"/>
      <c r="W69" s="186"/>
      <c r="X69" s="194"/>
      <c r="Y69" s="194"/>
      <c r="Z69" s="195"/>
      <c r="AA69" s="188"/>
    </row>
    <row r="70" spans="5:27" ht="13.5">
      <c r="E70" s="231"/>
      <c r="F70" s="232"/>
      <c r="I70" s="233"/>
      <c r="J70" s="234"/>
      <c r="K70" s="235"/>
      <c r="L70" s="236"/>
      <c r="M70" s="236"/>
      <c r="N70" s="203"/>
      <c r="O70" s="204"/>
      <c r="P70" s="204"/>
      <c r="Q70" s="204"/>
      <c r="R70" s="204"/>
      <c r="S70" s="205"/>
      <c r="T70" s="206"/>
      <c r="U70" s="207"/>
      <c r="V70" s="208"/>
      <c r="W70" s="207"/>
      <c r="X70" s="208"/>
      <c r="Y70" s="208"/>
      <c r="Z70" s="209"/>
      <c r="AA70" s="210"/>
    </row>
  </sheetData>
  <sheetProtection/>
  <printOptions/>
  <pageMargins left="0.5" right="0.5" top="0.5" bottom="0.5" header="0" footer="0"/>
  <pageSetup fitToHeight="999" fitToWidth="1" orientation="landscape" paperSize="9" scale="46"/>
</worksheet>
</file>

<file path=xl/worksheets/sheet3.xml><?xml version="1.0" encoding="utf-8"?>
<worksheet xmlns="http://schemas.openxmlformats.org/spreadsheetml/2006/main" xmlns:r="http://schemas.openxmlformats.org/officeDocument/2006/relationships">
  <sheetPr>
    <pageSetUpPr fitToPage="1"/>
  </sheetPr>
  <dimension ref="B1:J65"/>
  <sheetViews>
    <sheetView tabSelected="1" zoomScale="140" zoomScaleNormal="140" zoomScalePageLayoutView="0" workbookViewId="0" topLeftCell="A1">
      <selection activeCell="B29" sqref="B29:B36"/>
    </sheetView>
  </sheetViews>
  <sheetFormatPr defaultColWidth="11.00390625" defaultRowHeight="12"/>
  <cols>
    <col min="1" max="1" width="2.00390625" style="2" customWidth="1"/>
    <col min="2" max="2" width="54.875" style="2" customWidth="1"/>
    <col min="3" max="3" width="13.375" style="2" customWidth="1"/>
    <col min="4" max="4" width="10.875" style="2" customWidth="1"/>
    <col min="5" max="5" width="13.625" style="539" customWidth="1"/>
    <col min="6" max="7" width="10.875" style="2" customWidth="1"/>
    <col min="8" max="8" width="15.375" style="2" customWidth="1"/>
    <col min="9" max="9" width="10.125" style="539" customWidth="1"/>
    <col min="10" max="10" width="12.375" style="2" hidden="1" customWidth="1"/>
    <col min="11" max="11" width="59.00390625" style="2" customWidth="1"/>
    <col min="12" max="16384" width="10.875" style="2" customWidth="1"/>
  </cols>
  <sheetData>
    <row r="1" ht="21.75" customHeight="1">
      <c r="B1" s="237" t="s">
        <v>540</v>
      </c>
    </row>
    <row r="2" ht="7.5" customHeight="1"/>
    <row r="3" spans="3:10" ht="13.5" customHeight="1">
      <c r="C3" s="633" t="s">
        <v>116</v>
      </c>
      <c r="D3" s="624"/>
      <c r="E3" s="625"/>
      <c r="F3" s="624"/>
      <c r="G3" s="624"/>
      <c r="H3" s="636" t="s">
        <v>117</v>
      </c>
      <c r="I3" s="637"/>
      <c r="J3" s="239"/>
    </row>
    <row r="4" spans="3:10" ht="13.5" customHeight="1">
      <c r="C4" s="633" t="s">
        <v>584</v>
      </c>
      <c r="D4" s="626" t="s">
        <v>586</v>
      </c>
      <c r="E4" s="627"/>
      <c r="F4" s="628"/>
      <c r="G4" s="628"/>
      <c r="H4" s="636" t="s">
        <v>118</v>
      </c>
      <c r="I4" s="637"/>
      <c r="J4" s="241"/>
    </row>
    <row r="5" spans="3:10" ht="13.5">
      <c r="C5" s="634" t="s">
        <v>119</v>
      </c>
      <c r="D5" s="629"/>
      <c r="E5" s="625"/>
      <c r="F5" s="624"/>
      <c r="G5" s="624"/>
      <c r="H5" s="638" t="s">
        <v>120</v>
      </c>
      <c r="I5" s="637"/>
      <c r="J5" s="243" t="s">
        <v>121</v>
      </c>
    </row>
    <row r="6" spans="3:10" ht="13.5">
      <c r="C6" s="634" t="s">
        <v>122</v>
      </c>
      <c r="D6" s="630" t="s">
        <v>123</v>
      </c>
      <c r="E6" s="631"/>
      <c r="F6" s="632" t="s">
        <v>124</v>
      </c>
      <c r="G6" s="632"/>
      <c r="H6" s="639" t="s">
        <v>125</v>
      </c>
      <c r="I6" s="640" t="s">
        <v>121</v>
      </c>
      <c r="J6" s="243" t="s">
        <v>126</v>
      </c>
    </row>
    <row r="7" spans="3:10" ht="13.5">
      <c r="C7" s="635" t="s">
        <v>127</v>
      </c>
      <c r="D7" s="630" t="s">
        <v>128</v>
      </c>
      <c r="E7" s="631" t="s">
        <v>123</v>
      </c>
      <c r="F7" s="632" t="s">
        <v>128</v>
      </c>
      <c r="G7" s="632" t="s">
        <v>123</v>
      </c>
      <c r="H7" s="639" t="s">
        <v>149</v>
      </c>
      <c r="I7" s="641" t="s">
        <v>150</v>
      </c>
      <c r="J7" s="245" t="s">
        <v>151</v>
      </c>
    </row>
    <row r="8" spans="2:10" ht="15" thickBot="1">
      <c r="B8" s="189"/>
      <c r="C8" s="635" t="s">
        <v>152</v>
      </c>
      <c r="D8" s="630" t="s">
        <v>153</v>
      </c>
      <c r="E8" s="631" t="s">
        <v>154</v>
      </c>
      <c r="F8" s="632" t="s">
        <v>153</v>
      </c>
      <c r="G8" s="632" t="s">
        <v>155</v>
      </c>
      <c r="H8" s="639" t="s">
        <v>156</v>
      </c>
      <c r="I8" s="641" t="s">
        <v>157</v>
      </c>
      <c r="J8" s="245" t="s">
        <v>158</v>
      </c>
    </row>
    <row r="9" spans="2:10" ht="13.5">
      <c r="B9" s="610" t="s">
        <v>159</v>
      </c>
      <c r="C9" s="623"/>
      <c r="D9" s="611"/>
      <c r="E9" s="612"/>
      <c r="F9" s="613"/>
      <c r="G9" s="613"/>
      <c r="H9" s="614"/>
      <c r="I9" s="615"/>
      <c r="J9" s="238"/>
    </row>
    <row r="10" spans="2:10" s="519" customFormat="1" ht="12.75">
      <c r="B10" s="609" t="s">
        <v>628</v>
      </c>
      <c r="C10" s="604">
        <v>1</v>
      </c>
      <c r="D10" s="605">
        <f aca="true" t="shared" si="0" ref="D10:D16">J10*10</f>
        <v>1</v>
      </c>
      <c r="E10" s="596">
        <f aca="true" t="shared" si="1" ref="E10:E16">D10/1000</f>
        <v>0.001</v>
      </c>
      <c r="F10" s="517"/>
      <c r="G10" s="517"/>
      <c r="H10" s="605">
        <f aca="true" t="shared" si="2" ref="H10:H16">C10</f>
        <v>1</v>
      </c>
      <c r="I10" s="585">
        <f aca="true" t="shared" si="3" ref="I10:I16">C10/1000</f>
        <v>0.001</v>
      </c>
      <c r="J10" s="518">
        <f aca="true" t="shared" si="4" ref="J10:J16">I10*100</f>
        <v>0.1</v>
      </c>
    </row>
    <row r="11" spans="2:10" s="525" customFormat="1" ht="12.75">
      <c r="B11" s="584"/>
      <c r="C11" s="520">
        <v>10</v>
      </c>
      <c r="D11" s="521">
        <f t="shared" si="0"/>
        <v>10</v>
      </c>
      <c r="E11" s="543">
        <f t="shared" si="1"/>
        <v>0.01</v>
      </c>
      <c r="F11" s="522">
        <f aca="true" t="shared" si="5" ref="F11:F16">C11/10000</f>
        <v>0.001</v>
      </c>
      <c r="G11" s="523"/>
      <c r="H11" s="521">
        <f t="shared" si="2"/>
        <v>10</v>
      </c>
      <c r="I11" s="586">
        <f t="shared" si="3"/>
        <v>0.01</v>
      </c>
      <c r="J11" s="524">
        <f t="shared" si="4"/>
        <v>1</v>
      </c>
    </row>
    <row r="12" spans="2:10" s="530" customFormat="1" ht="12.75">
      <c r="B12" s="609" t="s">
        <v>629</v>
      </c>
      <c r="C12" s="526">
        <v>50</v>
      </c>
      <c r="D12" s="527">
        <f t="shared" si="0"/>
        <v>50</v>
      </c>
      <c r="E12" s="597">
        <f t="shared" si="1"/>
        <v>0.05</v>
      </c>
      <c r="F12" s="528">
        <f t="shared" si="5"/>
        <v>0.005</v>
      </c>
      <c r="G12" s="528">
        <f>E12/100</f>
        <v>0.0005</v>
      </c>
      <c r="H12" s="527">
        <f t="shared" si="2"/>
        <v>50</v>
      </c>
      <c r="I12" s="587">
        <f t="shared" si="3"/>
        <v>0.05</v>
      </c>
      <c r="J12" s="529">
        <f t="shared" si="4"/>
        <v>5</v>
      </c>
    </row>
    <row r="13" spans="2:10" s="530" customFormat="1" ht="12.75">
      <c r="B13" s="609" t="s">
        <v>630</v>
      </c>
      <c r="C13" s="531">
        <v>70</v>
      </c>
      <c r="D13" s="532">
        <f t="shared" si="0"/>
        <v>70.00000000000001</v>
      </c>
      <c r="E13" s="598">
        <f t="shared" si="1"/>
        <v>0.07000000000000002</v>
      </c>
      <c r="F13" s="533">
        <f t="shared" si="5"/>
        <v>0.007</v>
      </c>
      <c r="G13" s="533">
        <f>E13/100</f>
        <v>0.0007000000000000002</v>
      </c>
      <c r="H13" s="532">
        <f t="shared" si="2"/>
        <v>70</v>
      </c>
      <c r="I13" s="589">
        <f t="shared" si="3"/>
        <v>0.07</v>
      </c>
      <c r="J13" s="529">
        <f t="shared" si="4"/>
        <v>7.000000000000001</v>
      </c>
    </row>
    <row r="14" spans="2:10" s="530" customFormat="1" ht="12.75">
      <c r="B14" s="588" t="s">
        <v>160</v>
      </c>
      <c r="C14" s="531">
        <v>200</v>
      </c>
      <c r="D14" s="532">
        <f t="shared" si="0"/>
        <v>200</v>
      </c>
      <c r="E14" s="598">
        <f t="shared" si="1"/>
        <v>0.2</v>
      </c>
      <c r="F14" s="533">
        <f t="shared" si="5"/>
        <v>0.02</v>
      </c>
      <c r="G14" s="533">
        <f>E14/100</f>
        <v>0.002</v>
      </c>
      <c r="H14" s="532">
        <f t="shared" si="2"/>
        <v>200</v>
      </c>
      <c r="I14" s="589">
        <f t="shared" si="3"/>
        <v>0.2</v>
      </c>
      <c r="J14" s="534">
        <f t="shared" si="4"/>
        <v>20</v>
      </c>
    </row>
    <row r="15" spans="2:10" s="519" customFormat="1" ht="12.75">
      <c r="B15" s="588"/>
      <c r="C15" s="531">
        <v>1000</v>
      </c>
      <c r="D15" s="532">
        <f t="shared" si="0"/>
        <v>1000</v>
      </c>
      <c r="E15" s="606">
        <f t="shared" si="1"/>
        <v>1</v>
      </c>
      <c r="F15" s="522">
        <f t="shared" si="5"/>
        <v>0.1</v>
      </c>
      <c r="G15" s="522">
        <f>E15/100</f>
        <v>0.01</v>
      </c>
      <c r="H15" s="521">
        <f t="shared" si="2"/>
        <v>1000</v>
      </c>
      <c r="I15" s="608">
        <f t="shared" si="3"/>
        <v>1</v>
      </c>
      <c r="J15" s="535">
        <f t="shared" si="4"/>
        <v>100</v>
      </c>
    </row>
    <row r="16" spans="2:10" s="519" customFormat="1" ht="12.75">
      <c r="B16" s="584" t="s">
        <v>161</v>
      </c>
      <c r="C16" s="520">
        <v>2000</v>
      </c>
      <c r="D16" s="536">
        <f t="shared" si="0"/>
        <v>2000</v>
      </c>
      <c r="E16" s="599">
        <f t="shared" si="1"/>
        <v>2</v>
      </c>
      <c r="F16" s="522">
        <f t="shared" si="5"/>
        <v>0.2</v>
      </c>
      <c r="G16" s="522">
        <f>E16/100</f>
        <v>0.02</v>
      </c>
      <c r="H16" s="521">
        <f t="shared" si="2"/>
        <v>2000</v>
      </c>
      <c r="I16" s="590">
        <f t="shared" si="3"/>
        <v>2</v>
      </c>
      <c r="J16" s="537">
        <f t="shared" si="4"/>
        <v>200</v>
      </c>
    </row>
    <row r="17" spans="2:10" ht="13.5">
      <c r="B17" s="616" t="s">
        <v>162</v>
      </c>
      <c r="C17" s="622"/>
      <c r="D17" s="617"/>
      <c r="E17" s="618"/>
      <c r="F17" s="619"/>
      <c r="G17" s="619"/>
      <c r="H17" s="620"/>
      <c r="I17" s="621"/>
      <c r="J17" s="238"/>
    </row>
    <row r="18" spans="2:10" s="519" customFormat="1" ht="12.75">
      <c r="B18" s="584" t="s">
        <v>163</v>
      </c>
      <c r="C18" s="521">
        <v>0</v>
      </c>
      <c r="D18" s="538">
        <f aca="true" t="shared" si="6" ref="D18:D26">J18*10</f>
        <v>0</v>
      </c>
      <c r="E18" s="596">
        <f aca="true" t="shared" si="7" ref="E18:E26">D18/1000</f>
        <v>0</v>
      </c>
      <c r="F18" s="517">
        <f aca="true" t="shared" si="8" ref="F18:F26">C18/10000</f>
        <v>0</v>
      </c>
      <c r="G18" s="517">
        <f aca="true" t="shared" si="9" ref="G18:G26">E18/100</f>
        <v>0</v>
      </c>
      <c r="H18" s="538">
        <f aca="true" t="shared" si="10" ref="H18:H26">C18</f>
        <v>0</v>
      </c>
      <c r="I18" s="585">
        <f aca="true" t="shared" si="11" ref="I18:I26">C18/1000</f>
        <v>0</v>
      </c>
      <c r="J18" s="518">
        <f aca="true" t="shared" si="12" ref="J18:J26">I18*100</f>
        <v>0</v>
      </c>
    </row>
    <row r="19" spans="2:10" s="519" customFormat="1" ht="12.75">
      <c r="B19" s="584" t="s">
        <v>0</v>
      </c>
      <c r="C19" s="521">
        <v>100</v>
      </c>
      <c r="D19" s="521">
        <f t="shared" si="6"/>
        <v>100</v>
      </c>
      <c r="E19" s="543">
        <f t="shared" si="7"/>
        <v>0.1</v>
      </c>
      <c r="F19" s="522">
        <f t="shared" si="8"/>
        <v>0.01</v>
      </c>
      <c r="G19" s="522">
        <f t="shared" si="9"/>
        <v>0.001</v>
      </c>
      <c r="H19" s="521">
        <f t="shared" si="10"/>
        <v>100</v>
      </c>
      <c r="I19" s="586">
        <f t="shared" si="11"/>
        <v>0.1</v>
      </c>
      <c r="J19" s="535">
        <f t="shared" si="12"/>
        <v>10</v>
      </c>
    </row>
    <row r="20" spans="2:10" s="519" customFormat="1" ht="12.75">
      <c r="B20" s="609" t="s">
        <v>631</v>
      </c>
      <c r="C20" s="521">
        <v>2500</v>
      </c>
      <c r="D20" s="521">
        <f t="shared" si="6"/>
        <v>2500</v>
      </c>
      <c r="E20" s="543">
        <f t="shared" si="7"/>
        <v>2.5</v>
      </c>
      <c r="F20" s="522">
        <f t="shared" si="8"/>
        <v>0.25</v>
      </c>
      <c r="G20" s="522">
        <f t="shared" si="9"/>
        <v>0.025</v>
      </c>
      <c r="H20" s="521">
        <f t="shared" si="10"/>
        <v>2500</v>
      </c>
      <c r="I20" s="586">
        <f t="shared" si="11"/>
        <v>2.5</v>
      </c>
      <c r="J20" s="535">
        <f t="shared" si="12"/>
        <v>250</v>
      </c>
    </row>
    <row r="21" spans="2:10" s="519" customFormat="1" ht="12.75">
      <c r="B21" s="609" t="s">
        <v>429</v>
      </c>
      <c r="C21" s="521">
        <v>3360</v>
      </c>
      <c r="D21" s="521">
        <f t="shared" si="6"/>
        <v>3360</v>
      </c>
      <c r="E21" s="543">
        <f t="shared" si="7"/>
        <v>3.36</v>
      </c>
      <c r="F21" s="522">
        <f t="shared" si="8"/>
        <v>0.336</v>
      </c>
      <c r="G21" s="522">
        <f t="shared" si="9"/>
        <v>0.0336</v>
      </c>
      <c r="H21" s="521">
        <f t="shared" si="10"/>
        <v>3360</v>
      </c>
      <c r="I21" s="586">
        <f t="shared" si="11"/>
        <v>3.36</v>
      </c>
      <c r="J21" s="535">
        <f t="shared" si="12"/>
        <v>336</v>
      </c>
    </row>
    <row r="22" spans="2:10" s="519" customFormat="1" ht="12.75">
      <c r="B22" s="584" t="s">
        <v>426</v>
      </c>
      <c r="C22" s="521">
        <v>4000</v>
      </c>
      <c r="D22" s="521">
        <f t="shared" si="6"/>
        <v>4000</v>
      </c>
      <c r="E22" s="543">
        <f t="shared" si="7"/>
        <v>4</v>
      </c>
      <c r="F22" s="522">
        <f t="shared" si="8"/>
        <v>0.4</v>
      </c>
      <c r="G22" s="522">
        <f t="shared" si="9"/>
        <v>0.04</v>
      </c>
      <c r="H22" s="521">
        <f t="shared" si="10"/>
        <v>4000</v>
      </c>
      <c r="I22" s="586">
        <f t="shared" si="11"/>
        <v>4</v>
      </c>
      <c r="J22" s="535">
        <v>400</v>
      </c>
    </row>
    <row r="23" spans="2:10" s="519" customFormat="1" ht="12.75">
      <c r="B23" s="584" t="s">
        <v>1</v>
      </c>
      <c r="C23" s="521">
        <v>10000</v>
      </c>
      <c r="D23" s="521">
        <f t="shared" si="6"/>
        <v>10000</v>
      </c>
      <c r="E23" s="543">
        <f t="shared" si="7"/>
        <v>10</v>
      </c>
      <c r="F23" s="607">
        <f t="shared" si="8"/>
        <v>1</v>
      </c>
      <c r="G23" s="522">
        <f t="shared" si="9"/>
        <v>0.1</v>
      </c>
      <c r="H23" s="521">
        <f t="shared" si="10"/>
        <v>10000</v>
      </c>
      <c r="I23" s="586">
        <f t="shared" si="11"/>
        <v>10</v>
      </c>
      <c r="J23" s="535">
        <f t="shared" si="12"/>
        <v>1000</v>
      </c>
    </row>
    <row r="24" spans="2:10" s="519" customFormat="1" ht="12.75">
      <c r="B24" s="584" t="s">
        <v>2</v>
      </c>
      <c r="C24" s="521">
        <v>25600</v>
      </c>
      <c r="D24" s="521">
        <f t="shared" si="6"/>
        <v>25600</v>
      </c>
      <c r="E24" s="543">
        <f t="shared" si="7"/>
        <v>25.6</v>
      </c>
      <c r="F24" s="522">
        <f t="shared" si="8"/>
        <v>2.56</v>
      </c>
      <c r="G24" s="643">
        <f t="shared" si="9"/>
        <v>0.256</v>
      </c>
      <c r="H24" s="521">
        <f t="shared" si="10"/>
        <v>25600</v>
      </c>
      <c r="I24" s="586">
        <f t="shared" si="11"/>
        <v>25.6</v>
      </c>
      <c r="J24" s="535">
        <f t="shared" si="12"/>
        <v>2560</v>
      </c>
    </row>
    <row r="25" spans="2:10" s="519" customFormat="1" ht="12.75">
      <c r="B25" s="584" t="s">
        <v>425</v>
      </c>
      <c r="C25" s="521">
        <v>400000</v>
      </c>
      <c r="D25" s="521">
        <f>J25*10</f>
        <v>400000</v>
      </c>
      <c r="E25" s="543">
        <f t="shared" si="7"/>
        <v>400</v>
      </c>
      <c r="F25" s="522">
        <f>C25/10000</f>
        <v>40</v>
      </c>
      <c r="G25" s="643">
        <f>E25/100</f>
        <v>4</v>
      </c>
      <c r="H25" s="521">
        <f>C25</f>
        <v>400000</v>
      </c>
      <c r="I25" s="586">
        <f>C25/1000</f>
        <v>400</v>
      </c>
      <c r="J25" s="535">
        <v>40000</v>
      </c>
    </row>
    <row r="26" spans="2:10" s="519" customFormat="1" ht="12.75">
      <c r="B26" s="609" t="s">
        <v>632</v>
      </c>
      <c r="C26" s="521">
        <v>5000000</v>
      </c>
      <c r="D26" s="521">
        <f t="shared" si="6"/>
        <v>5000000</v>
      </c>
      <c r="E26" s="543">
        <f t="shared" si="7"/>
        <v>5000</v>
      </c>
      <c r="F26" s="522">
        <f t="shared" si="8"/>
        <v>500</v>
      </c>
      <c r="G26" s="642">
        <f t="shared" si="9"/>
        <v>50</v>
      </c>
      <c r="H26" s="521">
        <f t="shared" si="10"/>
        <v>5000000</v>
      </c>
      <c r="I26" s="586">
        <f t="shared" si="11"/>
        <v>5000</v>
      </c>
      <c r="J26" s="535">
        <f t="shared" si="12"/>
        <v>500000</v>
      </c>
    </row>
    <row r="27" spans="2:10" s="519" customFormat="1" ht="12" customHeight="1" thickBot="1">
      <c r="B27" s="591" t="s">
        <v>4</v>
      </c>
      <c r="C27" s="592">
        <v>3000000000</v>
      </c>
      <c r="D27" s="592" t="s">
        <v>3</v>
      </c>
      <c r="E27" s="600"/>
      <c r="F27" s="593"/>
      <c r="G27" s="594"/>
      <c r="H27" s="592">
        <v>1000000000</v>
      </c>
      <c r="I27" s="595"/>
      <c r="J27" s="537"/>
    </row>
    <row r="28" spans="3:9" s="519" customFormat="1" ht="7.5" customHeight="1">
      <c r="C28" s="542"/>
      <c r="D28" s="542"/>
      <c r="E28" s="543"/>
      <c r="F28" s="542"/>
      <c r="G28" s="522"/>
      <c r="H28" s="542"/>
      <c r="I28" s="543"/>
    </row>
    <row r="29" spans="2:9" s="519" customFormat="1" ht="12" customHeight="1">
      <c r="B29" s="519" t="s">
        <v>543</v>
      </c>
      <c r="C29" s="542"/>
      <c r="D29" s="542"/>
      <c r="E29" s="543"/>
      <c r="F29" s="542"/>
      <c r="G29" s="522"/>
      <c r="H29" s="542"/>
      <c r="I29" s="543"/>
    </row>
    <row r="30" spans="2:9" s="519" customFormat="1" ht="12" customHeight="1">
      <c r="B30" s="519" t="s">
        <v>433</v>
      </c>
      <c r="C30" s="542"/>
      <c r="D30" s="542"/>
      <c r="E30" s="543"/>
      <c r="F30" s="542"/>
      <c r="G30" s="522"/>
      <c r="H30" s="542"/>
      <c r="I30" s="543"/>
    </row>
    <row r="31" spans="3:9" s="519" customFormat="1" ht="7.5" customHeight="1">
      <c r="C31" s="542"/>
      <c r="D31" s="542"/>
      <c r="E31" s="543"/>
      <c r="F31" s="542"/>
      <c r="G31" s="522"/>
      <c r="H31" s="542"/>
      <c r="I31" s="543"/>
    </row>
    <row r="32" spans="2:9" s="519" customFormat="1" ht="12" customHeight="1">
      <c r="B32" s="519" t="s">
        <v>428</v>
      </c>
      <c r="C32" s="542"/>
      <c r="D32" s="542"/>
      <c r="E32" s="543"/>
      <c r="F32" s="542"/>
      <c r="G32" s="522"/>
      <c r="H32" s="542"/>
      <c r="I32" s="543"/>
    </row>
    <row r="33" spans="2:9" s="519" customFormat="1" ht="12" customHeight="1">
      <c r="B33" s="519" t="s">
        <v>427</v>
      </c>
      <c r="C33" s="542"/>
      <c r="D33" s="542"/>
      <c r="E33" s="543"/>
      <c r="F33" s="542"/>
      <c r="G33" s="522"/>
      <c r="H33" s="542"/>
      <c r="I33" s="543"/>
    </row>
    <row r="34" spans="2:9" s="519" customFormat="1" ht="12" customHeight="1">
      <c r="B34" s="519" t="s">
        <v>627</v>
      </c>
      <c r="C34" s="542"/>
      <c r="D34" s="542"/>
      <c r="E34" s="543"/>
      <c r="F34" s="542"/>
      <c r="G34" s="522"/>
      <c r="H34" s="542"/>
      <c r="I34" s="543"/>
    </row>
    <row r="35" spans="3:9" s="519" customFormat="1" ht="7.5" customHeight="1">
      <c r="C35" s="542"/>
      <c r="D35" s="542"/>
      <c r="E35" s="543"/>
      <c r="F35" s="542"/>
      <c r="G35" s="522"/>
      <c r="H35" s="542"/>
      <c r="I35" s="543"/>
    </row>
    <row r="36" spans="2:8" ht="12" customHeight="1">
      <c r="B36" s="2" t="s">
        <v>541</v>
      </c>
      <c r="D36" s="261"/>
      <c r="F36" s="261"/>
      <c r="G36" s="249"/>
      <c r="H36" s="261"/>
    </row>
    <row r="37" ht="7.5" customHeight="1"/>
    <row r="38" ht="7.5" customHeight="1"/>
    <row r="39" ht="13.5">
      <c r="B39" s="189" t="s">
        <v>585</v>
      </c>
    </row>
    <row r="40" ht="12.75">
      <c r="B40" s="2" t="s">
        <v>430</v>
      </c>
    </row>
    <row r="41" ht="12.75">
      <c r="B41" t="s">
        <v>587</v>
      </c>
    </row>
    <row r="42" ht="12.75">
      <c r="B42" s="541" t="s">
        <v>434</v>
      </c>
    </row>
    <row r="43" ht="12.75">
      <c r="B43" s="2" t="s">
        <v>435</v>
      </c>
    </row>
    <row r="44" spans="2:6" ht="7.5" customHeight="1">
      <c r="B44" s="261"/>
      <c r="C44" s="263"/>
      <c r="D44" s="262"/>
      <c r="F44" s="262"/>
    </row>
    <row r="45" ht="12.75">
      <c r="B45" s="2" t="s">
        <v>13</v>
      </c>
    </row>
    <row r="46" ht="12.75">
      <c r="B46" s="2" t="s">
        <v>14</v>
      </c>
    </row>
    <row r="47" ht="12.75">
      <c r="B47" s="2" t="s">
        <v>15</v>
      </c>
    </row>
    <row r="48" ht="12.75">
      <c r="B48" s="2" t="s">
        <v>16</v>
      </c>
    </row>
    <row r="49" ht="12.75">
      <c r="B49" s="2" t="s">
        <v>17</v>
      </c>
    </row>
    <row r="50" spans="2:6" ht="7.5" customHeight="1">
      <c r="B50" s="261"/>
      <c r="C50" s="263"/>
      <c r="D50" s="262"/>
      <c r="F50" s="262"/>
    </row>
    <row r="51" spans="3:6" ht="13.5">
      <c r="C51" s="253" t="s">
        <v>123</v>
      </c>
      <c r="D51" s="254"/>
      <c r="E51" s="601" t="s">
        <v>124</v>
      </c>
      <c r="F51" s="238"/>
    </row>
    <row r="52" spans="2:6" ht="13.5">
      <c r="B52" s="261" t="s">
        <v>542</v>
      </c>
      <c r="C52" s="244" t="s">
        <v>128</v>
      </c>
      <c r="D52" s="255" t="s">
        <v>123</v>
      </c>
      <c r="E52" s="602" t="s">
        <v>128</v>
      </c>
      <c r="F52" s="245" t="s">
        <v>5</v>
      </c>
    </row>
    <row r="53" spans="2:6" ht="13.5">
      <c r="B53" s="261" t="s">
        <v>431</v>
      </c>
      <c r="C53" s="244" t="s">
        <v>153</v>
      </c>
      <c r="D53" s="255" t="s">
        <v>154</v>
      </c>
      <c r="E53" s="602" t="s">
        <v>153</v>
      </c>
      <c r="F53" s="245" t="s">
        <v>155</v>
      </c>
    </row>
    <row r="54" spans="2:6" ht="12.75">
      <c r="B54" s="544" t="s">
        <v>432</v>
      </c>
      <c r="C54" s="256" t="s">
        <v>6</v>
      </c>
      <c r="D54" s="257" t="s">
        <v>7</v>
      </c>
      <c r="E54" s="540" t="s">
        <v>8</v>
      </c>
      <c r="F54" s="245" t="s">
        <v>9</v>
      </c>
    </row>
    <row r="55" spans="2:6" ht="12.75">
      <c r="B55"/>
      <c r="C55" s="258" t="s">
        <v>10</v>
      </c>
      <c r="D55" s="259" t="s">
        <v>11</v>
      </c>
      <c r="E55" s="603" t="s">
        <v>158</v>
      </c>
      <c r="F55" s="260" t="s">
        <v>12</v>
      </c>
    </row>
    <row r="56" spans="2:6" ht="12.75">
      <c r="B56"/>
      <c r="C56" s="261"/>
      <c r="D56" s="262"/>
      <c r="F56" s="262"/>
    </row>
    <row r="57" spans="2:6" ht="12.75">
      <c r="B57"/>
      <c r="C57" s="261"/>
      <c r="D57" s="262"/>
      <c r="F57" s="262"/>
    </row>
    <row r="61" spans="5:6" ht="12.75">
      <c r="E61" s="539">
        <v>400000</v>
      </c>
      <c r="F61" s="2" t="s">
        <v>544</v>
      </c>
    </row>
    <row r="62" spans="5:6" ht="12.75">
      <c r="E62" s="539">
        <v>100</v>
      </c>
      <c r="F62" s="2" t="s">
        <v>545</v>
      </c>
    </row>
    <row r="63" spans="5:6" ht="12.75">
      <c r="E63" s="539">
        <f>E61/E62</f>
        <v>4000</v>
      </c>
      <c r="F63" s="2" t="s">
        <v>546</v>
      </c>
    </row>
    <row r="64" spans="5:6" ht="12.75">
      <c r="E64" s="539">
        <v>4</v>
      </c>
      <c r="F64" s="2" t="s">
        <v>547</v>
      </c>
    </row>
    <row r="65" spans="5:6" ht="12.75">
      <c r="E65" s="539">
        <f>E64/0.01</f>
        <v>400</v>
      </c>
      <c r="F65" s="2" t="s">
        <v>424</v>
      </c>
    </row>
  </sheetData>
  <sheetProtection/>
  <printOptions/>
  <pageMargins left="0.75" right="0.75" top="1" bottom="1" header="0.5" footer="0.5"/>
  <pageSetup fitToHeight="999" fitToWidth="1" orientation="landscape" paperSize="9" scale="79"/>
</worksheet>
</file>

<file path=xl/worksheets/sheet4.xml><?xml version="1.0" encoding="utf-8"?>
<worksheet xmlns="http://schemas.openxmlformats.org/spreadsheetml/2006/main" xmlns:r="http://schemas.openxmlformats.org/officeDocument/2006/relationships">
  <dimension ref="A1:CW174"/>
  <sheetViews>
    <sheetView zoomScalePageLayoutView="0" workbookViewId="0" topLeftCell="A70">
      <selection activeCell="X109" sqref="X109:X110"/>
    </sheetView>
  </sheetViews>
  <sheetFormatPr defaultColWidth="14.50390625" defaultRowHeight="12"/>
  <cols>
    <col min="1" max="1" width="4.625" style="0" customWidth="1"/>
    <col min="2" max="2" width="33.875" style="0" customWidth="1"/>
    <col min="3" max="3" width="9.875" style="287" customWidth="1"/>
    <col min="4" max="4" width="9.375" style="0" customWidth="1"/>
    <col min="5" max="5" width="7.50390625" style="0" customWidth="1"/>
    <col min="6" max="6" width="7.00390625" style="242" customWidth="1"/>
    <col min="7" max="7" width="7.00390625" style="2" customWidth="1"/>
    <col min="8" max="8" width="9.375" style="2" customWidth="1"/>
    <col min="9" max="9" width="6.125" style="0" customWidth="1"/>
    <col min="10" max="10" width="4.00390625" style="242" customWidth="1"/>
    <col min="11" max="11" width="4.00390625" style="288" customWidth="1"/>
    <col min="12" max="12" width="4.875" style="242" customWidth="1"/>
    <col min="13" max="13" width="4.50390625" style="288" customWidth="1"/>
    <col min="14" max="14" width="4.00390625" style="242" customWidth="1"/>
    <col min="15" max="15" width="4.00390625" style="288" customWidth="1"/>
    <col min="16" max="16" width="4.625" style="242" customWidth="1"/>
    <col min="17" max="17" width="4.625" style="288" customWidth="1"/>
    <col min="18" max="19" width="4.00390625" style="242" customWidth="1"/>
    <col min="20" max="20" width="9.625" style="295" customWidth="1"/>
    <col min="21" max="22" width="10.50390625" style="248" customWidth="1"/>
    <col min="23" max="23" width="10.875" style="384" customWidth="1"/>
    <col min="24" max="101" width="14.50390625" style="2" customWidth="1"/>
  </cols>
  <sheetData>
    <row r="1" spans="1:23" ht="16.5" thickBot="1">
      <c r="A1" s="403" t="s">
        <v>486</v>
      </c>
      <c r="B1" s="375"/>
      <c r="C1" s="376"/>
      <c r="D1" s="375"/>
      <c r="E1" s="375"/>
      <c r="F1" s="375"/>
      <c r="G1" s="375"/>
      <c r="H1" s="375"/>
      <c r="I1" s="375"/>
      <c r="J1" s="375"/>
      <c r="K1" s="378"/>
      <c r="L1" s="375"/>
      <c r="M1" s="378"/>
      <c r="N1" s="375"/>
      <c r="O1" s="378"/>
      <c r="P1" s="375"/>
      <c r="Q1" s="378"/>
      <c r="R1" s="375"/>
      <c r="S1" s="375"/>
      <c r="T1" s="404"/>
      <c r="U1" s="405"/>
      <c r="V1" s="405"/>
      <c r="W1" s="406"/>
    </row>
    <row r="2" spans="1:23" ht="16.5" thickBot="1">
      <c r="A2" s="410"/>
      <c r="B2" s="394"/>
      <c r="C2" s="292"/>
      <c r="D2" s="291"/>
      <c r="E2" s="291"/>
      <c r="F2" s="293"/>
      <c r="G2" s="291"/>
      <c r="H2" s="291"/>
      <c r="I2" s="291"/>
      <c r="J2" s="293" t="s">
        <v>19</v>
      </c>
      <c r="K2" s="294"/>
      <c r="L2" s="293" t="s">
        <v>88</v>
      </c>
      <c r="M2" s="294"/>
      <c r="N2" s="293" t="s">
        <v>20</v>
      </c>
      <c r="O2" s="294"/>
      <c r="P2" s="293" t="s">
        <v>21</v>
      </c>
      <c r="Q2" s="294"/>
      <c r="R2" s="293" t="s">
        <v>89</v>
      </c>
      <c r="S2" s="293"/>
      <c r="T2" s="290"/>
      <c r="U2" s="359"/>
      <c r="V2" s="360"/>
      <c r="W2" s="389"/>
    </row>
    <row r="3" spans="1:23" ht="13.5">
      <c r="A3" s="393"/>
      <c r="B3" s="291" t="s">
        <v>389</v>
      </c>
      <c r="C3" s="292"/>
      <c r="D3" s="291"/>
      <c r="E3" s="291"/>
      <c r="F3" s="293"/>
      <c r="G3" s="291"/>
      <c r="H3" s="291"/>
      <c r="I3" s="291"/>
      <c r="J3" s="293" t="s">
        <v>91</v>
      </c>
      <c r="K3" s="294"/>
      <c r="L3" s="293" t="s">
        <v>92</v>
      </c>
      <c r="M3" s="294"/>
      <c r="N3" s="293" t="s">
        <v>390</v>
      </c>
      <c r="O3" s="294"/>
      <c r="P3" s="293"/>
      <c r="Q3" s="294"/>
      <c r="R3" s="293" t="s">
        <v>93</v>
      </c>
      <c r="S3" s="293" t="s">
        <v>94</v>
      </c>
      <c r="T3" s="290" t="s">
        <v>95</v>
      </c>
      <c r="U3" s="359" t="s">
        <v>96</v>
      </c>
      <c r="V3" s="360" t="s">
        <v>391</v>
      </c>
      <c r="W3" s="389"/>
    </row>
    <row r="4" spans="1:23" ht="13.5">
      <c r="A4" s="196"/>
      <c r="B4" s="2" t="s">
        <v>392</v>
      </c>
      <c r="C4" s="269"/>
      <c r="D4" s="2"/>
      <c r="E4" s="2"/>
      <c r="F4" s="242" t="s">
        <v>230</v>
      </c>
      <c r="H4" s="2" t="s">
        <v>100</v>
      </c>
      <c r="I4" s="2" t="s">
        <v>100</v>
      </c>
      <c r="K4" s="137" t="s">
        <v>101</v>
      </c>
      <c r="M4" s="137" t="s">
        <v>101</v>
      </c>
      <c r="N4" s="242" t="s">
        <v>102</v>
      </c>
      <c r="O4" s="137" t="s">
        <v>101</v>
      </c>
      <c r="P4" s="242" t="s">
        <v>102</v>
      </c>
      <c r="Q4" s="137" t="s">
        <v>101</v>
      </c>
      <c r="R4" s="242" t="s">
        <v>102</v>
      </c>
      <c r="S4" s="2" t="s">
        <v>103</v>
      </c>
      <c r="V4" s="272"/>
      <c r="W4" s="385"/>
    </row>
    <row r="5" spans="1:23" ht="13.5">
      <c r="A5" s="196" t="s">
        <v>223</v>
      </c>
      <c r="B5" s="2" t="s">
        <v>393</v>
      </c>
      <c r="C5" s="269" t="s">
        <v>240</v>
      </c>
      <c r="D5" s="2" t="s">
        <v>394</v>
      </c>
      <c r="E5" s="2" t="s">
        <v>230</v>
      </c>
      <c r="F5" s="242" t="s">
        <v>241</v>
      </c>
      <c r="G5" s="2" t="s">
        <v>242</v>
      </c>
      <c r="H5" s="2" t="s">
        <v>104</v>
      </c>
      <c r="I5" s="2" t="s">
        <v>105</v>
      </c>
      <c r="J5" s="242" t="s">
        <v>106</v>
      </c>
      <c r="K5" s="137"/>
      <c r="L5" s="242" t="s">
        <v>107</v>
      </c>
      <c r="M5" s="137"/>
      <c r="N5" s="242" t="s">
        <v>395</v>
      </c>
      <c r="O5" s="137"/>
      <c r="P5" s="242">
        <v>7</v>
      </c>
      <c r="Q5" s="137"/>
      <c r="R5" s="242">
        <v>9</v>
      </c>
      <c r="S5" s="242">
        <v>10</v>
      </c>
      <c r="T5" s="295" t="s">
        <v>108</v>
      </c>
      <c r="U5" s="248" t="s">
        <v>108</v>
      </c>
      <c r="V5" s="272" t="s">
        <v>108</v>
      </c>
      <c r="W5" s="385"/>
    </row>
    <row r="6" spans="1:23" ht="15" thickBot="1">
      <c r="A6" s="219" t="s">
        <v>146</v>
      </c>
      <c r="B6" s="2"/>
      <c r="C6" s="269"/>
      <c r="D6" s="2"/>
      <c r="E6" s="2"/>
      <c r="I6" s="2"/>
      <c r="K6" s="137"/>
      <c r="M6" s="137"/>
      <c r="O6" s="137"/>
      <c r="Q6" s="137"/>
      <c r="V6" s="272"/>
      <c r="W6" s="385"/>
    </row>
    <row r="7" spans="1:101" s="93" customFormat="1" ht="28.5" thickTop="1">
      <c r="A7" s="300" t="s">
        <v>147</v>
      </c>
      <c r="B7" s="301" t="s">
        <v>148</v>
      </c>
      <c r="C7" s="325">
        <v>5</v>
      </c>
      <c r="D7" s="326">
        <v>34874</v>
      </c>
      <c r="E7" s="327" t="s">
        <v>350</v>
      </c>
      <c r="F7" s="328" t="s">
        <v>351</v>
      </c>
      <c r="G7" s="329">
        <v>78</v>
      </c>
      <c r="H7" s="326">
        <v>34875</v>
      </c>
      <c r="I7" s="327">
        <v>0.5</v>
      </c>
      <c r="J7" s="330">
        <v>1</v>
      </c>
      <c r="K7" s="331">
        <v>1</v>
      </c>
      <c r="L7" s="330">
        <v>60</v>
      </c>
      <c r="M7" s="331">
        <v>36</v>
      </c>
      <c r="N7" s="330"/>
      <c r="O7" s="331">
        <v>1</v>
      </c>
      <c r="P7" s="330"/>
      <c r="Q7" s="331">
        <v>1</v>
      </c>
      <c r="R7" s="330"/>
      <c r="S7" s="332" t="s">
        <v>352</v>
      </c>
      <c r="T7" s="297">
        <f>(J7/$C7)*K7*100</f>
        <v>20</v>
      </c>
      <c r="U7" s="298">
        <f>((L7/$C7)*M7*100)+T7</f>
        <v>43220</v>
      </c>
      <c r="V7" s="361">
        <f>((((N7)*O7)+((P7)*Q7)+(R7))/$C7)*100</f>
        <v>0</v>
      </c>
      <c r="W7" s="390" t="s">
        <v>353</v>
      </c>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23" s="2" customFormat="1" ht="13.5">
      <c r="A8" s="196"/>
      <c r="B8" s="2" t="s">
        <v>354</v>
      </c>
      <c r="C8" s="269"/>
      <c r="F8" s="242"/>
      <c r="J8" s="242" t="s">
        <v>400</v>
      </c>
      <c r="K8" s="137"/>
      <c r="L8" s="242" t="s">
        <v>400</v>
      </c>
      <c r="M8" s="137" t="s">
        <v>35</v>
      </c>
      <c r="N8" s="242" t="s">
        <v>400</v>
      </c>
      <c r="O8" s="137"/>
      <c r="P8" s="242" t="s">
        <v>400</v>
      </c>
      <c r="Q8" s="137"/>
      <c r="R8" s="242" t="s">
        <v>400</v>
      </c>
      <c r="S8" s="242"/>
      <c r="T8" s="295"/>
      <c r="U8" s="248"/>
      <c r="V8" s="272"/>
      <c r="W8" s="385"/>
    </row>
    <row r="9" spans="1:23" s="2" customFormat="1" ht="13.5">
      <c r="A9" s="196"/>
      <c r="B9" s="2" t="s">
        <v>355</v>
      </c>
      <c r="C9" s="269"/>
      <c r="F9" s="242"/>
      <c r="G9" s="283"/>
      <c r="H9" s="275"/>
      <c r="I9" s="276"/>
      <c r="J9" s="279"/>
      <c r="K9" s="280">
        <v>1</v>
      </c>
      <c r="L9" s="279"/>
      <c r="M9" s="280">
        <v>1</v>
      </c>
      <c r="N9" s="279"/>
      <c r="O9" s="280">
        <v>1</v>
      </c>
      <c r="P9" s="279"/>
      <c r="Q9" s="280">
        <v>1</v>
      </c>
      <c r="R9" s="279"/>
      <c r="S9" s="281"/>
      <c r="T9" s="309">
        <f>(J9/$C7)*K9*100</f>
        <v>0</v>
      </c>
      <c r="U9" s="250">
        <f>((L9/$C7)*M9*100)+T9</f>
        <v>0</v>
      </c>
      <c r="V9" s="282">
        <f>((((N9)*O9)+((P9)*Q9)+(R9))/$C7)*100</f>
        <v>0</v>
      </c>
      <c r="W9" s="385"/>
    </row>
    <row r="10" spans="1:23" s="2" customFormat="1" ht="13.5">
      <c r="A10" s="196"/>
      <c r="B10" s="2" t="s">
        <v>356</v>
      </c>
      <c r="C10" s="269"/>
      <c r="F10" s="242"/>
      <c r="G10" s="284"/>
      <c r="H10" s="285"/>
      <c r="I10" s="286"/>
      <c r="J10" s="242" t="s">
        <v>400</v>
      </c>
      <c r="K10" s="137"/>
      <c r="L10" s="242" t="s">
        <v>400</v>
      </c>
      <c r="M10" s="137"/>
      <c r="N10" s="242" t="s">
        <v>400</v>
      </c>
      <c r="O10" s="137"/>
      <c r="P10" s="242" t="s">
        <v>400</v>
      </c>
      <c r="Q10" s="137"/>
      <c r="R10" s="242" t="s">
        <v>400</v>
      </c>
      <c r="S10" s="242"/>
      <c r="T10" s="295"/>
      <c r="U10" s="248"/>
      <c r="V10" s="248"/>
      <c r="W10" s="385"/>
    </row>
    <row r="11" spans="1:101" s="213" customFormat="1" ht="13.5">
      <c r="A11" s="211" t="s">
        <v>357</v>
      </c>
      <c r="B11" s="273" t="s">
        <v>358</v>
      </c>
      <c r="C11" s="274">
        <v>100</v>
      </c>
      <c r="D11" s="275">
        <v>34875</v>
      </c>
      <c r="E11" s="276">
        <v>0.46875</v>
      </c>
      <c r="F11" s="277" t="s">
        <v>359</v>
      </c>
      <c r="G11" s="278">
        <v>76</v>
      </c>
      <c r="H11" s="275">
        <v>34876</v>
      </c>
      <c r="I11" s="276">
        <v>0.43263888888888885</v>
      </c>
      <c r="J11" s="279">
        <v>15</v>
      </c>
      <c r="K11" s="280">
        <v>1</v>
      </c>
      <c r="L11" s="279">
        <v>23</v>
      </c>
      <c r="M11" s="280">
        <v>18</v>
      </c>
      <c r="N11" s="279">
        <v>6</v>
      </c>
      <c r="O11" s="280">
        <v>1</v>
      </c>
      <c r="P11" s="279" t="s">
        <v>109</v>
      </c>
      <c r="Q11" s="280">
        <v>1</v>
      </c>
      <c r="R11" s="279"/>
      <c r="S11" s="281"/>
      <c r="T11" s="309">
        <f>(J11/$C11)*K11*100</f>
        <v>15</v>
      </c>
      <c r="U11" s="250">
        <f>((L11/$C11)*M11*100)+T11</f>
        <v>429.00000000000006</v>
      </c>
      <c r="V11" s="282" t="e">
        <f>((((N11)*O11)+((P11)*Q11)+(R11))/$C11)*100</f>
        <v>#VALUE!</v>
      </c>
      <c r="W11" s="386"/>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23" s="2" customFormat="1" ht="13.5">
      <c r="A12" s="196"/>
      <c r="B12" s="2" t="s">
        <v>360</v>
      </c>
      <c r="C12" s="269"/>
      <c r="F12" s="242"/>
      <c r="J12" s="242" t="s">
        <v>267</v>
      </c>
      <c r="K12" s="137"/>
      <c r="L12" s="242" t="s">
        <v>446</v>
      </c>
      <c r="M12" s="137"/>
      <c r="N12" s="242" t="s">
        <v>361</v>
      </c>
      <c r="O12" s="137"/>
      <c r="P12" s="242" t="s">
        <v>400</v>
      </c>
      <c r="Q12" s="137"/>
      <c r="R12" s="242" t="s">
        <v>400</v>
      </c>
      <c r="S12" s="242"/>
      <c r="T12" s="295"/>
      <c r="U12" s="248"/>
      <c r="V12" s="272"/>
      <c r="W12" s="385"/>
    </row>
    <row r="13" spans="1:23" s="2" customFormat="1" ht="13.5">
      <c r="A13" s="196"/>
      <c r="B13" s="2" t="s">
        <v>164</v>
      </c>
      <c r="C13" s="269"/>
      <c r="F13" s="242"/>
      <c r="G13" s="283"/>
      <c r="H13" s="275"/>
      <c r="I13" s="276"/>
      <c r="J13" s="279"/>
      <c r="K13" s="280">
        <v>1</v>
      </c>
      <c r="L13" s="279"/>
      <c r="M13" s="280">
        <v>1</v>
      </c>
      <c r="N13" s="279"/>
      <c r="O13" s="280">
        <v>1</v>
      </c>
      <c r="P13" s="279"/>
      <c r="Q13" s="280">
        <v>1</v>
      </c>
      <c r="R13" s="279"/>
      <c r="S13" s="281"/>
      <c r="T13" s="309">
        <f>(J13/$C11)*K13*100</f>
        <v>0</v>
      </c>
      <c r="U13" s="250">
        <f>((L13/$C11)*M13*100)+T13</f>
        <v>0</v>
      </c>
      <c r="V13" s="282">
        <f>((((N13)*O13)+((P13)*Q13)+(R13))/$C11)*100</f>
        <v>0</v>
      </c>
      <c r="W13" s="385"/>
    </row>
    <row r="14" spans="1:23" s="2" customFormat="1" ht="13.5">
      <c r="A14" s="196"/>
      <c r="B14" s="2" t="s">
        <v>165</v>
      </c>
      <c r="C14" s="269"/>
      <c r="F14" s="242"/>
      <c r="G14" s="284"/>
      <c r="H14" s="285"/>
      <c r="I14" s="286"/>
      <c r="J14" s="242" t="s">
        <v>400</v>
      </c>
      <c r="K14" s="137"/>
      <c r="L14" s="242" t="s">
        <v>400</v>
      </c>
      <c r="M14" s="137"/>
      <c r="N14" s="242" t="s">
        <v>400</v>
      </c>
      <c r="O14" s="137"/>
      <c r="P14" s="242" t="s">
        <v>400</v>
      </c>
      <c r="Q14" s="137"/>
      <c r="R14" s="242" t="s">
        <v>400</v>
      </c>
      <c r="S14" s="242"/>
      <c r="T14" s="295"/>
      <c r="U14" s="248"/>
      <c r="V14" s="248"/>
      <c r="W14" s="385"/>
    </row>
    <row r="15" spans="1:101" s="213" customFormat="1" ht="13.5">
      <c r="A15" s="211" t="s">
        <v>166</v>
      </c>
      <c r="B15" s="273" t="s">
        <v>167</v>
      </c>
      <c r="C15" s="274">
        <v>100</v>
      </c>
      <c r="D15" s="275">
        <v>34875</v>
      </c>
      <c r="E15" s="276">
        <v>0.4791666666666667</v>
      </c>
      <c r="F15" s="277" t="s">
        <v>168</v>
      </c>
      <c r="G15" s="278">
        <v>76</v>
      </c>
      <c r="H15" s="275">
        <v>34876</v>
      </c>
      <c r="I15" s="276">
        <v>0.43263888888888885</v>
      </c>
      <c r="J15" s="279">
        <v>3</v>
      </c>
      <c r="K15" s="280">
        <v>1</v>
      </c>
      <c r="L15" s="279">
        <v>24</v>
      </c>
      <c r="M15" s="280">
        <v>18</v>
      </c>
      <c r="N15" s="279">
        <v>6</v>
      </c>
      <c r="O15" s="280">
        <v>18</v>
      </c>
      <c r="P15" s="279"/>
      <c r="Q15" s="280">
        <v>1</v>
      </c>
      <c r="R15" s="279"/>
      <c r="S15" s="281"/>
      <c r="T15" s="309">
        <f>(J15/$C15)*K15*100</f>
        <v>3</v>
      </c>
      <c r="U15" s="250">
        <f>((L15/$C15)*M15*100)+T15</f>
        <v>435</v>
      </c>
      <c r="V15" s="282">
        <f>((((N15)*O15)+((P15)*Q15)+(R15))/$C15)*100</f>
        <v>108</v>
      </c>
      <c r="W15" s="38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23" s="2" customFormat="1" ht="13.5">
      <c r="A16" s="196"/>
      <c r="B16" s="2" t="s">
        <v>169</v>
      </c>
      <c r="C16" s="269"/>
      <c r="F16" s="242"/>
      <c r="J16" s="242" t="s">
        <v>400</v>
      </c>
      <c r="K16" s="137"/>
      <c r="L16" s="242" t="s">
        <v>400</v>
      </c>
      <c r="M16" s="137"/>
      <c r="N16" s="242" t="s">
        <v>400</v>
      </c>
      <c r="O16" s="137"/>
      <c r="P16" s="242" t="s">
        <v>400</v>
      </c>
      <c r="Q16" s="137"/>
      <c r="R16" s="242" t="s">
        <v>400</v>
      </c>
      <c r="S16" s="242"/>
      <c r="T16" s="295"/>
      <c r="U16" s="248"/>
      <c r="V16" s="272"/>
      <c r="W16" s="385"/>
    </row>
    <row r="17" spans="1:23" s="2" customFormat="1" ht="13.5">
      <c r="A17" s="196"/>
      <c r="B17" s="2" t="s">
        <v>170</v>
      </c>
      <c r="C17" s="269"/>
      <c r="F17" s="242"/>
      <c r="G17" s="283" t="s">
        <v>171</v>
      </c>
      <c r="H17" s="275"/>
      <c r="I17" s="276"/>
      <c r="J17" s="279">
        <v>0</v>
      </c>
      <c r="K17" s="280">
        <v>1</v>
      </c>
      <c r="L17" s="279">
        <v>24</v>
      </c>
      <c r="M17" s="280">
        <v>18</v>
      </c>
      <c r="N17" s="279">
        <v>6</v>
      </c>
      <c r="O17" s="280">
        <v>18</v>
      </c>
      <c r="P17" s="279"/>
      <c r="Q17" s="280">
        <v>1</v>
      </c>
      <c r="R17" s="279"/>
      <c r="S17" s="281"/>
      <c r="T17" s="309">
        <f>(J17/$C15)*K17*100</f>
        <v>0</v>
      </c>
      <c r="U17" s="250">
        <f>((L17/$C15)*M17*100)+T17</f>
        <v>432</v>
      </c>
      <c r="V17" s="282">
        <f>((((N17)*O17)+((P17)*Q17)+(R17))/$C15)*100</f>
        <v>108</v>
      </c>
      <c r="W17" s="385"/>
    </row>
    <row r="18" spans="1:23" s="2" customFormat="1" ht="13.5">
      <c r="A18" s="196"/>
      <c r="C18" s="269"/>
      <c r="F18" s="242"/>
      <c r="G18" s="284"/>
      <c r="H18" s="285"/>
      <c r="I18" s="286"/>
      <c r="J18" s="242" t="s">
        <v>400</v>
      </c>
      <c r="K18" s="137"/>
      <c r="L18" s="242" t="s">
        <v>400</v>
      </c>
      <c r="M18" s="137"/>
      <c r="N18" s="242" t="s">
        <v>400</v>
      </c>
      <c r="O18" s="137"/>
      <c r="P18" s="242" t="s">
        <v>400</v>
      </c>
      <c r="Q18" s="137"/>
      <c r="R18" s="242" t="s">
        <v>400</v>
      </c>
      <c r="S18" s="242"/>
      <c r="T18" s="295"/>
      <c r="U18" s="248"/>
      <c r="V18" s="248"/>
      <c r="W18" s="385"/>
    </row>
    <row r="19" spans="1:101" s="213" customFormat="1" ht="13.5">
      <c r="A19" s="211" t="s">
        <v>172</v>
      </c>
      <c r="B19" s="273" t="s">
        <v>173</v>
      </c>
      <c r="C19" s="274">
        <v>0.5</v>
      </c>
      <c r="D19" s="275">
        <v>34875</v>
      </c>
      <c r="E19" s="276">
        <v>0.4166666666666667</v>
      </c>
      <c r="F19" s="277" t="s">
        <v>174</v>
      </c>
      <c r="G19" s="278">
        <v>79</v>
      </c>
      <c r="H19" s="275">
        <v>34876</v>
      </c>
      <c r="I19" s="276">
        <v>0.4236111111111111</v>
      </c>
      <c r="J19" s="279">
        <v>30</v>
      </c>
      <c r="K19" s="280">
        <v>4</v>
      </c>
      <c r="L19" s="279">
        <v>29</v>
      </c>
      <c r="M19" s="280">
        <v>36</v>
      </c>
      <c r="N19" s="279">
        <v>6</v>
      </c>
      <c r="O19" s="280">
        <v>4</v>
      </c>
      <c r="P19" s="279">
        <v>23</v>
      </c>
      <c r="Q19" s="280">
        <v>36</v>
      </c>
      <c r="R19" s="279"/>
      <c r="S19" s="281"/>
      <c r="T19" s="309">
        <f>(J19/$C19)*K19*100</f>
        <v>24000</v>
      </c>
      <c r="U19" s="250">
        <f>((L19/$C19)*M19*100)+T19</f>
        <v>232800</v>
      </c>
      <c r="V19" s="282">
        <f>((((N19)*O19)+((P19)*Q19)+(R19))/$C19)*100</f>
        <v>170400</v>
      </c>
      <c r="W19" s="386"/>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23" s="2" customFormat="1" ht="13.5">
      <c r="A20" s="196"/>
      <c r="B20" s="2" t="s">
        <v>175</v>
      </c>
      <c r="C20" s="269"/>
      <c r="F20" s="242"/>
      <c r="I20" s="2" t="s">
        <v>176</v>
      </c>
      <c r="J20" s="242" t="s">
        <v>266</v>
      </c>
      <c r="K20" s="137"/>
      <c r="L20" s="242" t="s">
        <v>446</v>
      </c>
      <c r="M20" s="137"/>
      <c r="N20" s="242" t="s">
        <v>267</v>
      </c>
      <c r="O20" s="137"/>
      <c r="P20" s="242" t="s">
        <v>446</v>
      </c>
      <c r="Q20" s="137"/>
      <c r="R20" s="242" t="s">
        <v>400</v>
      </c>
      <c r="S20" s="242"/>
      <c r="T20" s="295"/>
      <c r="U20" s="248"/>
      <c r="V20" s="272"/>
      <c r="W20" s="385"/>
    </row>
    <row r="21" spans="1:23" s="2" customFormat="1" ht="13.5">
      <c r="A21" s="196"/>
      <c r="B21" s="2" t="s">
        <v>177</v>
      </c>
      <c r="C21" s="269"/>
      <c r="F21" s="242"/>
      <c r="G21" s="283"/>
      <c r="H21" s="275"/>
      <c r="I21" s="276"/>
      <c r="J21" s="279"/>
      <c r="K21" s="280">
        <v>1</v>
      </c>
      <c r="L21" s="279"/>
      <c r="M21" s="280">
        <v>1</v>
      </c>
      <c r="N21" s="279"/>
      <c r="O21" s="280">
        <v>1</v>
      </c>
      <c r="P21" s="279"/>
      <c r="Q21" s="280">
        <v>1</v>
      </c>
      <c r="R21" s="279"/>
      <c r="S21" s="281"/>
      <c r="T21" s="309">
        <f>(J21/$C19)*K21*100</f>
        <v>0</v>
      </c>
      <c r="U21" s="250">
        <f>((L21/$C19)*M21*100)+T21</f>
        <v>0</v>
      </c>
      <c r="V21" s="282">
        <f>((((N21)*O21)+((P21)*Q21)+(R21))/$C19)*100</f>
        <v>0</v>
      </c>
      <c r="W21" s="385"/>
    </row>
    <row r="22" spans="1:23" s="2" customFormat="1" ht="13.5">
      <c r="A22" s="196"/>
      <c r="B22" s="2" t="s">
        <v>178</v>
      </c>
      <c r="C22" s="269"/>
      <c r="F22" s="242"/>
      <c r="G22" s="284"/>
      <c r="H22" s="285"/>
      <c r="I22" s="286"/>
      <c r="J22" s="242" t="s">
        <v>400</v>
      </c>
      <c r="K22" s="137"/>
      <c r="L22" s="242" t="s">
        <v>400</v>
      </c>
      <c r="M22" s="137"/>
      <c r="N22" s="242" t="s">
        <v>400</v>
      </c>
      <c r="O22" s="137"/>
      <c r="P22" s="242" t="s">
        <v>400</v>
      </c>
      <c r="Q22" s="137"/>
      <c r="R22" s="242" t="s">
        <v>400</v>
      </c>
      <c r="S22" s="242"/>
      <c r="T22" s="295"/>
      <c r="U22" s="248"/>
      <c r="V22" s="248"/>
      <c r="W22" s="385"/>
    </row>
    <row r="23" spans="1:101" s="213" customFormat="1" ht="13.5">
      <c r="A23" s="211" t="s">
        <v>179</v>
      </c>
      <c r="B23" s="273" t="s">
        <v>180</v>
      </c>
      <c r="C23" s="274">
        <v>0.0714</v>
      </c>
      <c r="D23" s="275">
        <v>34874</v>
      </c>
      <c r="E23" s="276">
        <v>0.4375</v>
      </c>
      <c r="F23" s="277" t="s">
        <v>359</v>
      </c>
      <c r="G23" s="278">
        <v>82</v>
      </c>
      <c r="H23" s="275">
        <v>34875</v>
      </c>
      <c r="I23" s="276">
        <v>0.5208333333333334</v>
      </c>
      <c r="J23" s="279">
        <v>6</v>
      </c>
      <c r="K23" s="280">
        <v>4</v>
      </c>
      <c r="L23" s="279">
        <v>31</v>
      </c>
      <c r="M23" s="280">
        <v>36</v>
      </c>
      <c r="N23" s="279">
        <v>2</v>
      </c>
      <c r="O23" s="280">
        <v>4</v>
      </c>
      <c r="P23" s="279">
        <v>17</v>
      </c>
      <c r="Q23" s="280">
        <v>36</v>
      </c>
      <c r="R23" s="279"/>
      <c r="S23" s="281"/>
      <c r="T23" s="309">
        <f>(J23/$C23)*K23*100</f>
        <v>33613.445378151264</v>
      </c>
      <c r="U23" s="250">
        <f>((L23/$C23)*M23*100)+T23</f>
        <v>1596638.6554621847</v>
      </c>
      <c r="V23" s="282">
        <f>((((N23)*O23)+((P23)*Q23)+(R23))/$C23)*100</f>
        <v>868347.3389355743</v>
      </c>
      <c r="W23" s="386"/>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23" s="2" customFormat="1" ht="13.5">
      <c r="A24" s="196"/>
      <c r="B24" s="2" t="s">
        <v>487</v>
      </c>
      <c r="C24" s="269"/>
      <c r="F24" s="242"/>
      <c r="J24" s="242" t="s">
        <v>266</v>
      </c>
      <c r="K24" s="137"/>
      <c r="L24" s="242" t="s">
        <v>181</v>
      </c>
      <c r="M24" s="137"/>
      <c r="N24" s="242" t="s">
        <v>266</v>
      </c>
      <c r="O24" s="137"/>
      <c r="P24" s="242" t="s">
        <v>446</v>
      </c>
      <c r="Q24" s="137"/>
      <c r="R24" s="242" t="s">
        <v>400</v>
      </c>
      <c r="S24" s="242"/>
      <c r="T24" s="295"/>
      <c r="U24" s="248"/>
      <c r="V24" s="272"/>
      <c r="W24" s="385"/>
    </row>
    <row r="25" spans="1:23" s="2" customFormat="1" ht="13.5">
      <c r="A25" s="196"/>
      <c r="B25" s="2" t="s">
        <v>182</v>
      </c>
      <c r="C25" s="269"/>
      <c r="F25" s="242"/>
      <c r="G25" s="283"/>
      <c r="H25" s="275"/>
      <c r="I25" s="276"/>
      <c r="J25" s="279"/>
      <c r="K25" s="280">
        <v>1</v>
      </c>
      <c r="L25" s="279"/>
      <c r="M25" s="280">
        <v>1</v>
      </c>
      <c r="N25" s="279"/>
      <c r="O25" s="280">
        <v>1</v>
      </c>
      <c r="P25" s="279"/>
      <c r="Q25" s="280">
        <v>1</v>
      </c>
      <c r="R25" s="279"/>
      <c r="S25" s="281"/>
      <c r="T25" s="309">
        <f>(J25/$C23)*K25*100</f>
        <v>0</v>
      </c>
      <c r="U25" s="250">
        <f>((L25/$C23)*M25*100)+T25</f>
        <v>0</v>
      </c>
      <c r="V25" s="282">
        <f>((((N25)*O25)+((P25)*Q25)+(R25))/$C23)*100</f>
        <v>0</v>
      </c>
      <c r="W25" s="385"/>
    </row>
    <row r="26" spans="1:23" s="2" customFormat="1" ht="13.5">
      <c r="A26" s="196"/>
      <c r="B26" s="2" t="s">
        <v>183</v>
      </c>
      <c r="C26" s="269"/>
      <c r="F26" s="242"/>
      <c r="G26" s="284"/>
      <c r="H26" s="285"/>
      <c r="I26" s="286"/>
      <c r="J26" s="242" t="s">
        <v>400</v>
      </c>
      <c r="K26" s="137"/>
      <c r="L26" s="242" t="s">
        <v>400</v>
      </c>
      <c r="M26" s="137"/>
      <c r="N26" s="242" t="s">
        <v>400</v>
      </c>
      <c r="O26" s="137"/>
      <c r="P26" s="242" t="s">
        <v>400</v>
      </c>
      <c r="Q26" s="137"/>
      <c r="R26" s="242" t="s">
        <v>400</v>
      </c>
      <c r="S26" s="242"/>
      <c r="T26" s="295"/>
      <c r="U26" s="248"/>
      <c r="V26" s="248"/>
      <c r="W26" s="385"/>
    </row>
    <row r="27" spans="1:101" s="363" customFormat="1" ht="15" thickBot="1">
      <c r="A27" s="362" t="s">
        <v>184</v>
      </c>
      <c r="C27" s="364"/>
      <c r="F27" s="365"/>
      <c r="G27" s="366"/>
      <c r="H27" s="367"/>
      <c r="I27" s="368"/>
      <c r="J27" s="365"/>
      <c r="K27" s="369"/>
      <c r="L27" s="365"/>
      <c r="M27" s="369"/>
      <c r="N27" s="365"/>
      <c r="O27" s="369"/>
      <c r="P27" s="365"/>
      <c r="Q27" s="369"/>
      <c r="R27" s="365"/>
      <c r="S27" s="365"/>
      <c r="T27" s="370"/>
      <c r="U27" s="371"/>
      <c r="V27" s="371"/>
      <c r="W27" s="391"/>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s="213" customFormat="1" ht="28.5" thickTop="1">
      <c r="A28" s="211" t="s">
        <v>185</v>
      </c>
      <c r="B28" s="273" t="s">
        <v>186</v>
      </c>
      <c r="C28" s="274">
        <v>5</v>
      </c>
      <c r="D28" s="275">
        <v>34872</v>
      </c>
      <c r="E28" s="276">
        <v>0.5416666666666666</v>
      </c>
      <c r="F28" s="277" t="s">
        <v>187</v>
      </c>
      <c r="G28" s="278">
        <v>90</v>
      </c>
      <c r="H28" s="275"/>
      <c r="I28" s="276"/>
      <c r="J28" s="279">
        <v>3</v>
      </c>
      <c r="K28" s="280">
        <v>1</v>
      </c>
      <c r="L28" s="279">
        <v>47</v>
      </c>
      <c r="M28" s="280">
        <v>1</v>
      </c>
      <c r="N28" s="279">
        <v>4</v>
      </c>
      <c r="O28" s="280">
        <v>1</v>
      </c>
      <c r="P28" s="279">
        <v>12</v>
      </c>
      <c r="Q28" s="280">
        <v>36</v>
      </c>
      <c r="R28" s="279"/>
      <c r="S28" s="281"/>
      <c r="T28" s="309">
        <f>(J28/$C28)*K28*100</f>
        <v>60</v>
      </c>
      <c r="U28" s="250">
        <f>((L28/$C28)*M28*100)+T28</f>
        <v>1000</v>
      </c>
      <c r="V28" s="282">
        <f>((((N28)*O28)+((P28)*Q28)+(R28))/$C28)*100</f>
        <v>8720</v>
      </c>
      <c r="W28" s="386" t="s">
        <v>188</v>
      </c>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23" s="2" customFormat="1" ht="13.5">
      <c r="A29" s="196"/>
      <c r="B29" s="2" t="s">
        <v>383</v>
      </c>
      <c r="C29" s="269"/>
      <c r="F29" s="242"/>
      <c r="J29" s="242" t="s">
        <v>400</v>
      </c>
      <c r="K29" s="137"/>
      <c r="L29" s="242" t="s">
        <v>400</v>
      </c>
      <c r="M29" s="137"/>
      <c r="N29" s="242" t="s">
        <v>400</v>
      </c>
      <c r="O29" s="137"/>
      <c r="P29" s="242" t="s">
        <v>400</v>
      </c>
      <c r="Q29" s="137">
        <v>15</v>
      </c>
      <c r="R29" s="242" t="s">
        <v>400</v>
      </c>
      <c r="S29" s="242"/>
      <c r="T29" s="295"/>
      <c r="U29" s="248"/>
      <c r="V29" s="272"/>
      <c r="W29" s="385"/>
    </row>
    <row r="30" spans="1:23" s="2" customFormat="1" ht="13.5">
      <c r="A30" s="196"/>
      <c r="B30" s="2" t="s">
        <v>384</v>
      </c>
      <c r="C30" s="269"/>
      <c r="F30" s="242"/>
      <c r="G30" s="283"/>
      <c r="H30" s="275"/>
      <c r="I30" s="276"/>
      <c r="J30" s="279"/>
      <c r="K30" s="280">
        <v>1</v>
      </c>
      <c r="L30" s="279"/>
      <c r="M30" s="280">
        <v>1</v>
      </c>
      <c r="N30" s="279"/>
      <c r="O30" s="280">
        <v>1</v>
      </c>
      <c r="P30" s="279"/>
      <c r="Q30" s="280">
        <v>1</v>
      </c>
      <c r="R30" s="279"/>
      <c r="S30" s="281"/>
      <c r="T30" s="309"/>
      <c r="U30" s="250"/>
      <c r="V30" s="282"/>
      <c r="W30" s="385"/>
    </row>
    <row r="31" spans="1:23" s="2" customFormat="1" ht="13.5">
      <c r="A31" s="196"/>
      <c r="B31" s="2" t="s">
        <v>385</v>
      </c>
      <c r="C31" s="269"/>
      <c r="F31" s="242"/>
      <c r="G31" s="283"/>
      <c r="H31" s="275"/>
      <c r="I31" s="276"/>
      <c r="J31" s="242" t="s">
        <v>400</v>
      </c>
      <c r="K31" s="137"/>
      <c r="L31" s="242" t="s">
        <v>400</v>
      </c>
      <c r="M31" s="137"/>
      <c r="N31" s="242" t="s">
        <v>400</v>
      </c>
      <c r="O31" s="137"/>
      <c r="P31" s="242" t="s">
        <v>400</v>
      </c>
      <c r="Q31" s="137">
        <v>15</v>
      </c>
      <c r="R31" s="279"/>
      <c r="S31" s="281"/>
      <c r="T31" s="309"/>
      <c r="U31" s="250"/>
      <c r="V31" s="282"/>
      <c r="W31" s="385"/>
    </row>
    <row r="32" spans="1:101" s="213" customFormat="1" ht="13.5">
      <c r="A32" s="211" t="s">
        <v>386</v>
      </c>
      <c r="B32" s="273" t="s">
        <v>387</v>
      </c>
      <c r="C32" s="274">
        <v>3</v>
      </c>
      <c r="D32" s="275">
        <v>34872</v>
      </c>
      <c r="E32" s="276">
        <v>0.8125</v>
      </c>
      <c r="F32" s="277" t="s">
        <v>388</v>
      </c>
      <c r="G32" s="278">
        <v>81</v>
      </c>
      <c r="H32" s="275">
        <v>34873</v>
      </c>
      <c r="I32" s="276">
        <v>0.6875</v>
      </c>
      <c r="J32" s="279">
        <v>1</v>
      </c>
      <c r="K32" s="280">
        <v>1</v>
      </c>
      <c r="L32" s="279">
        <v>6</v>
      </c>
      <c r="M32" s="280">
        <v>36</v>
      </c>
      <c r="N32" s="279">
        <v>23</v>
      </c>
      <c r="O32" s="280">
        <v>2</v>
      </c>
      <c r="P32" s="279">
        <v>140</v>
      </c>
      <c r="Q32" s="280">
        <v>36</v>
      </c>
      <c r="R32" s="279"/>
      <c r="S32" s="281"/>
      <c r="T32" s="309">
        <f>(J32/$C32)*K32*100</f>
        <v>33.33333333333333</v>
      </c>
      <c r="U32" s="250">
        <f>((L32/$C32)*M32*100)+T32</f>
        <v>7233.333333333333</v>
      </c>
      <c r="V32" s="282">
        <f>((((N32)*O32)+((P32)*Q32)+(R32))/$C32)*100</f>
        <v>169533.3333333333</v>
      </c>
      <c r="W32" s="386"/>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23" s="2" customFormat="1" ht="13.5">
      <c r="A33" s="196"/>
      <c r="B33" s="2" t="s">
        <v>516</v>
      </c>
      <c r="C33" s="269"/>
      <c r="F33" s="242"/>
      <c r="J33" s="242" t="s">
        <v>400</v>
      </c>
      <c r="K33" s="137"/>
      <c r="L33" s="242" t="s">
        <v>400</v>
      </c>
      <c r="M33" s="137"/>
      <c r="N33" s="242" t="s">
        <v>400</v>
      </c>
      <c r="O33" s="137"/>
      <c r="P33" s="242" t="s">
        <v>400</v>
      </c>
      <c r="Q33" s="137"/>
      <c r="R33" s="242" t="s">
        <v>400</v>
      </c>
      <c r="S33" s="242"/>
      <c r="T33" s="295"/>
      <c r="U33" s="248"/>
      <c r="V33" s="272"/>
      <c r="W33" s="385"/>
    </row>
    <row r="34" spans="1:23" s="2" customFormat="1" ht="13.5">
      <c r="A34" s="196"/>
      <c r="B34" s="2" t="s">
        <v>517</v>
      </c>
      <c r="C34" s="269"/>
      <c r="F34" s="242"/>
      <c r="G34" s="283"/>
      <c r="H34" s="275"/>
      <c r="I34" s="276"/>
      <c r="J34" s="279"/>
      <c r="K34" s="280">
        <v>1</v>
      </c>
      <c r="L34" s="279"/>
      <c r="M34" s="280">
        <v>1</v>
      </c>
      <c r="N34" s="279"/>
      <c r="O34" s="280">
        <v>1</v>
      </c>
      <c r="P34" s="279"/>
      <c r="Q34" s="280">
        <v>1</v>
      </c>
      <c r="R34" s="279"/>
      <c r="S34" s="281"/>
      <c r="T34" s="309">
        <f>(J34/$C32)*K34*100</f>
        <v>0</v>
      </c>
      <c r="U34" s="250">
        <f>((L34/$C32)*M34*100)+T34</f>
        <v>0</v>
      </c>
      <c r="V34" s="282">
        <f>((((N34)*O34)+((P34)*Q34)+(R34))/$C32)*100</f>
        <v>0</v>
      </c>
      <c r="W34" s="385"/>
    </row>
    <row r="35" spans="1:23" s="2" customFormat="1" ht="13.5">
      <c r="A35" s="196"/>
      <c r="C35" s="269"/>
      <c r="F35" s="242"/>
      <c r="G35" s="284"/>
      <c r="H35" s="285"/>
      <c r="I35" s="286"/>
      <c r="J35" s="242" t="s">
        <v>400</v>
      </c>
      <c r="K35" s="137"/>
      <c r="L35" s="242" t="s">
        <v>400</v>
      </c>
      <c r="M35" s="137"/>
      <c r="N35" s="242" t="s">
        <v>400</v>
      </c>
      <c r="O35" s="137"/>
      <c r="P35" s="242" t="s">
        <v>400</v>
      </c>
      <c r="Q35" s="137"/>
      <c r="R35" s="242" t="s">
        <v>400</v>
      </c>
      <c r="S35" s="242"/>
      <c r="T35" s="295"/>
      <c r="U35" s="248"/>
      <c r="V35" s="248"/>
      <c r="W35" s="385"/>
    </row>
    <row r="36" spans="1:101" s="213" customFormat="1" ht="13.5">
      <c r="A36" s="211" t="s">
        <v>518</v>
      </c>
      <c r="B36" s="273" t="s">
        <v>519</v>
      </c>
      <c r="C36" s="274">
        <v>3</v>
      </c>
      <c r="D36" s="275">
        <v>34875</v>
      </c>
      <c r="E36" s="276">
        <v>0.875</v>
      </c>
      <c r="F36" s="277">
        <v>0.9006944444444445</v>
      </c>
      <c r="G36" s="278">
        <v>75</v>
      </c>
      <c r="H36" s="275">
        <v>34907</v>
      </c>
      <c r="I36" s="276">
        <v>0.625</v>
      </c>
      <c r="J36" s="279">
        <v>0</v>
      </c>
      <c r="K36" s="280">
        <v>1</v>
      </c>
      <c r="L36" s="279">
        <v>37</v>
      </c>
      <c r="M36" s="280">
        <v>4</v>
      </c>
      <c r="N36" s="279">
        <v>1</v>
      </c>
      <c r="O36" s="280">
        <v>1</v>
      </c>
      <c r="P36" s="279">
        <v>8</v>
      </c>
      <c r="Q36" s="280">
        <v>36</v>
      </c>
      <c r="R36" s="279"/>
      <c r="S36" s="281"/>
      <c r="T36" s="309">
        <f>(J36/$C36)*K36*100</f>
        <v>0</v>
      </c>
      <c r="U36" s="250">
        <f>((L36/$C36)*M36*100)+T36</f>
        <v>4933.333333333334</v>
      </c>
      <c r="V36" s="282">
        <f>((((N36)*O36)+((P36)*Q36)+(R36))/$C36)*100</f>
        <v>9633.333333333332</v>
      </c>
      <c r="W36" s="386"/>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23" s="2" customFormat="1" ht="13.5">
      <c r="A37" s="196"/>
      <c r="B37" s="2" t="s">
        <v>404</v>
      </c>
      <c r="C37" s="269"/>
      <c r="F37" s="242"/>
      <c r="H37" s="2" t="s">
        <v>405</v>
      </c>
      <c r="J37" s="242" t="s">
        <v>400</v>
      </c>
      <c r="K37" s="137"/>
      <c r="L37" s="242" t="s">
        <v>400</v>
      </c>
      <c r="M37" s="137"/>
      <c r="N37" s="242" t="s">
        <v>400</v>
      </c>
      <c r="O37" s="137"/>
      <c r="P37" s="242" t="s">
        <v>400</v>
      </c>
      <c r="Q37" s="137" t="s">
        <v>268</v>
      </c>
      <c r="R37" s="242" t="s">
        <v>400</v>
      </c>
      <c r="S37" s="242"/>
      <c r="T37" s="295"/>
      <c r="U37" s="248"/>
      <c r="V37" s="272"/>
      <c r="W37" s="385"/>
    </row>
    <row r="38" spans="1:23" s="2" customFormat="1" ht="13.5">
      <c r="A38" s="196"/>
      <c r="B38" s="2" t="s">
        <v>406</v>
      </c>
      <c r="C38" s="269"/>
      <c r="F38" s="242"/>
      <c r="G38" s="283"/>
      <c r="H38" s="275"/>
      <c r="I38" s="276"/>
      <c r="J38" s="279"/>
      <c r="K38" s="280">
        <v>1</v>
      </c>
      <c r="L38" s="279"/>
      <c r="M38" s="280">
        <v>1</v>
      </c>
      <c r="N38" s="279"/>
      <c r="O38" s="280">
        <v>1</v>
      </c>
      <c r="P38" s="279">
        <v>29</v>
      </c>
      <c r="Q38" s="280">
        <v>1</v>
      </c>
      <c r="R38" s="279"/>
      <c r="S38" s="281"/>
      <c r="T38" s="309">
        <f>(J38/$C36)*K38*100</f>
        <v>0</v>
      </c>
      <c r="U38" s="250">
        <f>((L38/$C36)*M38*100)+T38</f>
        <v>0</v>
      </c>
      <c r="V38" s="282">
        <f>((((N38)*O38)+((P38)*Q38)+(R38))/$C36)*100</f>
        <v>966.6666666666666</v>
      </c>
      <c r="W38" s="385"/>
    </row>
    <row r="39" spans="1:23" s="2" customFormat="1" ht="13.5">
      <c r="A39" s="196"/>
      <c r="B39" s="2" t="s">
        <v>407</v>
      </c>
      <c r="C39" s="269"/>
      <c r="F39" s="242"/>
      <c r="G39" s="284"/>
      <c r="H39" s="285"/>
      <c r="I39" s="286"/>
      <c r="J39" s="242" t="s">
        <v>400</v>
      </c>
      <c r="K39" s="137"/>
      <c r="L39" s="242" t="s">
        <v>400</v>
      </c>
      <c r="M39" s="137"/>
      <c r="N39" s="242" t="s">
        <v>400</v>
      </c>
      <c r="O39" s="137"/>
      <c r="P39" s="242" t="s">
        <v>400</v>
      </c>
      <c r="Q39" s="137" t="s">
        <v>408</v>
      </c>
      <c r="R39" s="242" t="s">
        <v>400</v>
      </c>
      <c r="S39" s="242"/>
      <c r="T39" s="295"/>
      <c r="U39" s="248"/>
      <c r="V39" s="248"/>
      <c r="W39" s="385"/>
    </row>
    <row r="40" spans="1:101" s="363" customFormat="1" ht="15" thickBot="1">
      <c r="A40" s="362" t="s">
        <v>409</v>
      </c>
      <c r="C40" s="364"/>
      <c r="F40" s="365"/>
      <c r="G40" s="366"/>
      <c r="H40" s="367"/>
      <c r="I40" s="368"/>
      <c r="J40" s="365"/>
      <c r="K40" s="369"/>
      <c r="L40" s="365"/>
      <c r="M40" s="369"/>
      <c r="N40" s="365"/>
      <c r="O40" s="369"/>
      <c r="P40" s="365"/>
      <c r="Q40" s="369"/>
      <c r="R40" s="365"/>
      <c r="S40" s="365"/>
      <c r="T40" s="370"/>
      <c r="U40" s="371"/>
      <c r="V40" s="371"/>
      <c r="W40" s="391"/>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s="213" customFormat="1" ht="15" thickTop="1">
      <c r="A41" s="211" t="s">
        <v>410</v>
      </c>
      <c r="B41" s="273" t="s">
        <v>411</v>
      </c>
      <c r="C41" s="274">
        <v>5</v>
      </c>
      <c r="D41" s="275">
        <v>34872</v>
      </c>
      <c r="E41" s="276">
        <v>0.5416666666666666</v>
      </c>
      <c r="F41" s="277" t="s">
        <v>187</v>
      </c>
      <c r="G41" s="278">
        <v>90</v>
      </c>
      <c r="H41" s="275" t="s">
        <v>412</v>
      </c>
      <c r="I41" s="276"/>
      <c r="J41" s="279">
        <v>1</v>
      </c>
      <c r="K41" s="280">
        <v>1</v>
      </c>
      <c r="L41" s="279">
        <v>30</v>
      </c>
      <c r="M41" s="280">
        <v>36</v>
      </c>
      <c r="N41" s="279">
        <v>3</v>
      </c>
      <c r="O41" s="280">
        <v>1</v>
      </c>
      <c r="P41" s="279">
        <v>90</v>
      </c>
      <c r="Q41" s="280">
        <v>36</v>
      </c>
      <c r="R41" s="279"/>
      <c r="S41" s="281"/>
      <c r="T41" s="309">
        <f>(J41/$C41)*K41*100</f>
        <v>20</v>
      </c>
      <c r="U41" s="250">
        <f>((L41/$C41)*M41*100)+T41</f>
        <v>21620</v>
      </c>
      <c r="V41" s="282">
        <f>((((N41)*O41)+((P41)*Q41)+(R41))/$C41)*100</f>
        <v>64860</v>
      </c>
      <c r="W41" s="386" t="s">
        <v>413</v>
      </c>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23" s="2" customFormat="1" ht="13.5">
      <c r="A42" s="196"/>
      <c r="B42" s="2" t="s">
        <v>414</v>
      </c>
      <c r="C42" s="269"/>
      <c r="F42" s="242"/>
      <c r="G42" s="2" t="s">
        <v>415</v>
      </c>
      <c r="J42" s="242" t="s">
        <v>416</v>
      </c>
      <c r="K42" s="137"/>
      <c r="L42" s="242" t="s">
        <v>400</v>
      </c>
      <c r="M42" s="137">
        <v>15</v>
      </c>
      <c r="N42" s="242" t="s">
        <v>400</v>
      </c>
      <c r="O42" s="137"/>
      <c r="P42" s="242" t="s">
        <v>400</v>
      </c>
      <c r="Q42" s="137">
        <v>30</v>
      </c>
      <c r="R42" s="242" t="s">
        <v>400</v>
      </c>
      <c r="S42" s="242"/>
      <c r="T42" s="295"/>
      <c r="U42" s="248"/>
      <c r="V42" s="272"/>
      <c r="W42" s="385"/>
    </row>
    <row r="43" spans="1:23" s="2" customFormat="1" ht="13.5">
      <c r="A43" s="196"/>
      <c r="B43" s="2" t="s">
        <v>255</v>
      </c>
      <c r="C43" s="269"/>
      <c r="F43" s="242"/>
      <c r="G43" s="283"/>
      <c r="H43" s="275"/>
      <c r="I43" s="276"/>
      <c r="J43" s="279"/>
      <c r="K43" s="280">
        <v>1</v>
      </c>
      <c r="L43" s="279"/>
      <c r="M43" s="280">
        <v>1</v>
      </c>
      <c r="N43" s="279"/>
      <c r="O43" s="280">
        <v>1</v>
      </c>
      <c r="P43" s="279"/>
      <c r="Q43" s="280">
        <v>1</v>
      </c>
      <c r="R43" s="279"/>
      <c r="S43" s="281"/>
      <c r="T43" s="309"/>
      <c r="U43" s="250"/>
      <c r="V43" s="282"/>
      <c r="W43" s="385"/>
    </row>
    <row r="44" spans="1:23" ht="13.5">
      <c r="A44" s="196"/>
      <c r="B44" s="2" t="s">
        <v>256</v>
      </c>
      <c r="C44" s="269"/>
      <c r="D44" s="2"/>
      <c r="E44" s="2"/>
      <c r="I44" s="2"/>
      <c r="K44" s="137"/>
      <c r="M44" s="137"/>
      <c r="O44" s="137"/>
      <c r="Q44" s="137"/>
      <c r="W44" s="385"/>
    </row>
    <row r="45" spans="1:101" s="213" customFormat="1" ht="13.5">
      <c r="A45" s="211" t="s">
        <v>257</v>
      </c>
      <c r="B45" s="273" t="s">
        <v>258</v>
      </c>
      <c r="C45" s="274">
        <v>5</v>
      </c>
      <c r="D45" s="275">
        <v>34872</v>
      </c>
      <c r="E45" s="276">
        <v>0.0625</v>
      </c>
      <c r="F45" s="277" t="s">
        <v>187</v>
      </c>
      <c r="G45" s="278">
        <v>90</v>
      </c>
      <c r="H45" s="275"/>
      <c r="I45" s="276"/>
      <c r="J45" s="279">
        <v>0</v>
      </c>
      <c r="K45" s="280">
        <v>1</v>
      </c>
      <c r="L45" s="279">
        <v>30</v>
      </c>
      <c r="M45" s="280">
        <v>36</v>
      </c>
      <c r="N45" s="279">
        <v>0</v>
      </c>
      <c r="O45" s="280">
        <v>1</v>
      </c>
      <c r="P45" s="279">
        <v>90</v>
      </c>
      <c r="Q45" s="280">
        <v>36</v>
      </c>
      <c r="R45" s="279"/>
      <c r="S45" s="281"/>
      <c r="T45" s="309">
        <f>(J45/$C45)*K45*100</f>
        <v>0</v>
      </c>
      <c r="U45" s="250">
        <f>((L45/$C45)*M45*100)+T45</f>
        <v>21600</v>
      </c>
      <c r="V45" s="282">
        <f>((((N45)*O45)+((P45)*Q45)+(R45))/$C45)*100</f>
        <v>64800</v>
      </c>
      <c r="W45" s="386" t="s">
        <v>176</v>
      </c>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23" s="2" customFormat="1" ht="13.5">
      <c r="A46" s="196"/>
      <c r="B46" s="2" t="s">
        <v>259</v>
      </c>
      <c r="C46" s="269"/>
      <c r="F46" s="242"/>
      <c r="J46" s="242" t="s">
        <v>400</v>
      </c>
      <c r="K46" s="137"/>
      <c r="L46" s="242" t="s">
        <v>400</v>
      </c>
      <c r="M46" s="137"/>
      <c r="N46" s="242" t="s">
        <v>400</v>
      </c>
      <c r="O46" s="137"/>
      <c r="P46" s="242" t="s">
        <v>400</v>
      </c>
      <c r="Q46" s="137"/>
      <c r="R46" s="242" t="s">
        <v>400</v>
      </c>
      <c r="S46" s="242"/>
      <c r="T46" s="295"/>
      <c r="U46" s="248"/>
      <c r="V46" s="272"/>
      <c r="W46" s="385"/>
    </row>
    <row r="47" spans="1:23" s="2" customFormat="1" ht="13.5">
      <c r="A47" s="196"/>
      <c r="B47" s="2" t="s">
        <v>278</v>
      </c>
      <c r="C47" s="269"/>
      <c r="F47" s="242"/>
      <c r="G47" s="283"/>
      <c r="H47" s="275"/>
      <c r="I47" s="276"/>
      <c r="J47" s="279"/>
      <c r="K47" s="280">
        <v>1</v>
      </c>
      <c r="L47" s="279"/>
      <c r="M47" s="280">
        <v>1</v>
      </c>
      <c r="N47" s="279"/>
      <c r="O47" s="280">
        <v>1</v>
      </c>
      <c r="P47" s="279"/>
      <c r="Q47" s="280">
        <v>1</v>
      </c>
      <c r="R47" s="279"/>
      <c r="S47" s="281"/>
      <c r="T47" s="309"/>
      <c r="U47" s="250"/>
      <c r="V47" s="282"/>
      <c r="W47" s="385"/>
    </row>
    <row r="48" spans="1:23" s="2" customFormat="1" ht="13.5">
      <c r="A48" s="196"/>
      <c r="C48" s="269"/>
      <c r="F48" s="242"/>
      <c r="G48" s="284"/>
      <c r="H48" s="285"/>
      <c r="I48" s="286"/>
      <c r="J48" s="242" t="s">
        <v>400</v>
      </c>
      <c r="K48" s="137"/>
      <c r="L48" s="242" t="s">
        <v>400</v>
      </c>
      <c r="M48" s="137"/>
      <c r="N48" s="242" t="s">
        <v>400</v>
      </c>
      <c r="O48" s="137"/>
      <c r="P48" s="242" t="s">
        <v>400</v>
      </c>
      <c r="Q48" s="137"/>
      <c r="R48" s="242" t="s">
        <v>400</v>
      </c>
      <c r="S48" s="242"/>
      <c r="T48" s="295"/>
      <c r="U48" s="248"/>
      <c r="V48" s="248"/>
      <c r="W48" s="385"/>
    </row>
    <row r="49" spans="1:101" s="213" customFormat="1" ht="13.5">
      <c r="A49" s="211" t="s">
        <v>279</v>
      </c>
      <c r="B49" s="273" t="s">
        <v>280</v>
      </c>
      <c r="C49" s="274">
        <v>5</v>
      </c>
      <c r="D49" s="275">
        <v>34873</v>
      </c>
      <c r="E49" s="276">
        <v>0.8222222222222223</v>
      </c>
      <c r="F49" s="277" t="s">
        <v>187</v>
      </c>
      <c r="G49" s="278">
        <v>82</v>
      </c>
      <c r="H49" s="275">
        <v>34874</v>
      </c>
      <c r="I49" s="276">
        <v>0.875</v>
      </c>
      <c r="J49" s="279">
        <v>0</v>
      </c>
      <c r="K49" s="280">
        <v>1</v>
      </c>
      <c r="L49" s="279">
        <v>16</v>
      </c>
      <c r="M49" s="280">
        <v>36</v>
      </c>
      <c r="N49" s="279">
        <v>10</v>
      </c>
      <c r="O49" s="280">
        <v>1</v>
      </c>
      <c r="P49" s="279">
        <v>40</v>
      </c>
      <c r="Q49" s="280">
        <v>36</v>
      </c>
      <c r="R49" s="279"/>
      <c r="S49" s="281"/>
      <c r="T49" s="309">
        <f>(J49/$C49)*K49*100</f>
        <v>0</v>
      </c>
      <c r="U49" s="250">
        <f>((L49/$C49)*M49*100)+T49</f>
        <v>11520</v>
      </c>
      <c r="V49" s="282">
        <f>((((N49)*O49)+((P49)*Q49)+(R49))/$C49)*100</f>
        <v>29000</v>
      </c>
      <c r="W49" s="386"/>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23" s="2" customFormat="1" ht="13.5">
      <c r="A50" s="196"/>
      <c r="B50" s="2" t="s">
        <v>281</v>
      </c>
      <c r="C50" s="269"/>
      <c r="F50" s="242"/>
      <c r="J50" s="242" t="s">
        <v>400</v>
      </c>
      <c r="K50" s="137"/>
      <c r="L50" s="242" t="s">
        <v>400</v>
      </c>
      <c r="M50" s="137"/>
      <c r="N50" s="242" t="s">
        <v>400</v>
      </c>
      <c r="O50" s="137"/>
      <c r="P50" s="242" t="s">
        <v>400</v>
      </c>
      <c r="Q50" s="137"/>
      <c r="R50" s="242" t="s">
        <v>400</v>
      </c>
      <c r="S50" s="242"/>
      <c r="T50" s="295"/>
      <c r="U50" s="248"/>
      <c r="V50" s="272"/>
      <c r="W50" s="385"/>
    </row>
    <row r="51" spans="1:23" s="2" customFormat="1" ht="13.5">
      <c r="A51" s="196"/>
      <c r="B51" s="2" t="s">
        <v>282</v>
      </c>
      <c r="C51" s="269"/>
      <c r="F51" s="242"/>
      <c r="G51" s="283"/>
      <c r="H51" s="275"/>
      <c r="I51" s="276"/>
      <c r="J51" s="279"/>
      <c r="K51" s="280">
        <v>1</v>
      </c>
      <c r="L51" s="279"/>
      <c r="M51" s="280">
        <v>1</v>
      </c>
      <c r="N51" s="279"/>
      <c r="O51" s="280">
        <v>1</v>
      </c>
      <c r="P51" s="279"/>
      <c r="Q51" s="280">
        <v>1</v>
      </c>
      <c r="R51" s="279"/>
      <c r="S51" s="281"/>
      <c r="T51" s="309">
        <f>(J51/$C49)*K51*100</f>
        <v>0</v>
      </c>
      <c r="U51" s="250">
        <f>((L51/$C49)*M51*100)+T51</f>
        <v>0</v>
      </c>
      <c r="V51" s="282">
        <f>((((N51)*O51)+((P51)*Q51)+(R51))/$C49)*100</f>
        <v>0</v>
      </c>
      <c r="W51" s="385"/>
    </row>
    <row r="52" spans="1:23" s="2" customFormat="1" ht="13.5">
      <c r="A52" s="196"/>
      <c r="B52" s="2" t="s">
        <v>488</v>
      </c>
      <c r="C52" s="269"/>
      <c r="F52" s="242"/>
      <c r="G52" s="284"/>
      <c r="H52" s="285"/>
      <c r="I52" s="286"/>
      <c r="J52" s="242" t="s">
        <v>400</v>
      </c>
      <c r="K52" s="137"/>
      <c r="L52" s="242" t="s">
        <v>400</v>
      </c>
      <c r="M52" s="137"/>
      <c r="N52" s="242" t="s">
        <v>400</v>
      </c>
      <c r="O52" s="137"/>
      <c r="P52" s="242" t="s">
        <v>400</v>
      </c>
      <c r="Q52" s="137"/>
      <c r="R52" s="242" t="s">
        <v>400</v>
      </c>
      <c r="S52" s="242"/>
      <c r="T52" s="295"/>
      <c r="U52" s="248"/>
      <c r="V52" s="248"/>
      <c r="W52" s="385"/>
    </row>
    <row r="53" spans="1:101" s="213" customFormat="1" ht="13.5">
      <c r="A53" s="211" t="s">
        <v>283</v>
      </c>
      <c r="B53" s="273" t="s">
        <v>284</v>
      </c>
      <c r="C53" s="274">
        <v>5</v>
      </c>
      <c r="D53" s="275">
        <v>34873</v>
      </c>
      <c r="E53" s="276">
        <v>0.875</v>
      </c>
      <c r="F53" s="277" t="s">
        <v>168</v>
      </c>
      <c r="G53" s="278">
        <v>82</v>
      </c>
      <c r="H53" s="275">
        <v>34874</v>
      </c>
      <c r="I53" s="276">
        <v>0.875</v>
      </c>
      <c r="J53" s="279">
        <v>11</v>
      </c>
      <c r="K53" s="280">
        <v>1</v>
      </c>
      <c r="L53" s="279">
        <v>16</v>
      </c>
      <c r="M53" s="280">
        <v>36</v>
      </c>
      <c r="N53" s="279">
        <v>20</v>
      </c>
      <c r="O53" s="280">
        <v>1</v>
      </c>
      <c r="P53" s="279">
        <v>200</v>
      </c>
      <c r="Q53" s="280">
        <v>36</v>
      </c>
      <c r="R53" s="279"/>
      <c r="S53" s="281"/>
      <c r="T53" s="309">
        <f>(J53/$C53)*K53*100</f>
        <v>220.00000000000003</v>
      </c>
      <c r="U53" s="250">
        <f>((L53/$C53)*M53*100)+T53</f>
        <v>11740</v>
      </c>
      <c r="V53" s="282">
        <f>((((N53)*O53)+((P53)*Q53)+(R53))/$C53)*100</f>
        <v>144400</v>
      </c>
      <c r="W53" s="386"/>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23" s="2" customFormat="1" ht="13.5">
      <c r="A54" s="196"/>
      <c r="B54" s="2" t="s">
        <v>285</v>
      </c>
      <c r="C54" s="269"/>
      <c r="F54" s="242"/>
      <c r="J54" s="242" t="s">
        <v>400</v>
      </c>
      <c r="K54" s="137"/>
      <c r="L54" s="242" t="s">
        <v>400</v>
      </c>
      <c r="M54" s="137"/>
      <c r="N54" s="242" t="s">
        <v>400</v>
      </c>
      <c r="O54" s="137"/>
      <c r="P54" s="242" t="s">
        <v>400</v>
      </c>
      <c r="Q54" s="137"/>
      <c r="R54" s="242" t="s">
        <v>400</v>
      </c>
      <c r="S54" s="242"/>
      <c r="T54" s="295"/>
      <c r="U54" s="248"/>
      <c r="V54" s="272"/>
      <c r="W54" s="385"/>
    </row>
    <row r="55" spans="1:23" s="2" customFormat="1" ht="13.5">
      <c r="A55" s="196"/>
      <c r="B55" s="2" t="s">
        <v>286</v>
      </c>
      <c r="C55" s="269"/>
      <c r="F55" s="242"/>
      <c r="G55" s="283"/>
      <c r="H55" s="275"/>
      <c r="I55" s="276"/>
      <c r="J55" s="279"/>
      <c r="K55" s="280">
        <v>1</v>
      </c>
      <c r="L55" s="279"/>
      <c r="M55" s="280">
        <v>1</v>
      </c>
      <c r="N55" s="279"/>
      <c r="O55" s="280">
        <v>1</v>
      </c>
      <c r="P55" s="279"/>
      <c r="Q55" s="280">
        <v>1</v>
      </c>
      <c r="R55" s="279"/>
      <c r="S55" s="281"/>
      <c r="T55" s="309">
        <f>(J55/$C53)*K55*100</f>
        <v>0</v>
      </c>
      <c r="U55" s="250">
        <f>((L55/$C53)*M55*100)+T55</f>
        <v>0</v>
      </c>
      <c r="V55" s="282">
        <f>((((N55)*O55)+((P55)*Q55)+(R55))/$C53)*100</f>
        <v>0</v>
      </c>
      <c r="W55" s="385"/>
    </row>
    <row r="56" spans="1:23" s="2" customFormat="1" ht="15" thickBot="1">
      <c r="A56" s="374"/>
      <c r="B56" s="375" t="s">
        <v>287</v>
      </c>
      <c r="C56" s="376"/>
      <c r="D56" s="375"/>
      <c r="E56" s="375"/>
      <c r="F56" s="377"/>
      <c r="G56" s="407"/>
      <c r="H56" s="408"/>
      <c r="I56" s="409"/>
      <c r="J56" s="377" t="s">
        <v>400</v>
      </c>
      <c r="K56" s="378"/>
      <c r="L56" s="377" t="s">
        <v>400</v>
      </c>
      <c r="M56" s="378"/>
      <c r="N56" s="377" t="s">
        <v>400</v>
      </c>
      <c r="O56" s="378"/>
      <c r="P56" s="377" t="s">
        <v>400</v>
      </c>
      <c r="Q56" s="378"/>
      <c r="R56" s="377" t="s">
        <v>400</v>
      </c>
      <c r="S56" s="377"/>
      <c r="T56" s="379"/>
      <c r="U56" s="380"/>
      <c r="V56" s="380"/>
      <c r="W56" s="392"/>
    </row>
    <row r="57" spans="1:101" s="363" customFormat="1" ht="15" thickBot="1">
      <c r="A57" s="411" t="s">
        <v>288</v>
      </c>
      <c r="B57" s="412"/>
      <c r="C57" s="413"/>
      <c r="D57" s="412"/>
      <c r="E57" s="412"/>
      <c r="F57" s="414"/>
      <c r="G57" s="415"/>
      <c r="H57" s="416"/>
      <c r="I57" s="417"/>
      <c r="J57" s="414"/>
      <c r="K57" s="418"/>
      <c r="L57" s="414"/>
      <c r="M57" s="418"/>
      <c r="N57" s="414"/>
      <c r="O57" s="418"/>
      <c r="P57" s="414"/>
      <c r="Q57" s="418"/>
      <c r="R57" s="414"/>
      <c r="S57" s="414"/>
      <c r="T57" s="419"/>
      <c r="U57" s="420"/>
      <c r="V57" s="420"/>
      <c r="W57" s="421"/>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s="213" customFormat="1" ht="15" thickTop="1">
      <c r="A58" s="211" t="s">
        <v>289</v>
      </c>
      <c r="B58" s="273" t="s">
        <v>290</v>
      </c>
      <c r="C58" s="274">
        <v>5</v>
      </c>
      <c r="D58" s="275">
        <v>34872</v>
      </c>
      <c r="E58" s="276">
        <v>0.6944444444444445</v>
      </c>
      <c r="F58" s="277" t="s">
        <v>291</v>
      </c>
      <c r="G58" s="278">
        <v>84</v>
      </c>
      <c r="H58" s="275">
        <v>34873</v>
      </c>
      <c r="I58" s="276">
        <v>0.375</v>
      </c>
      <c r="J58" s="279">
        <v>2</v>
      </c>
      <c r="K58" s="280">
        <v>1</v>
      </c>
      <c r="L58" s="279">
        <v>6</v>
      </c>
      <c r="M58" s="280">
        <v>4</v>
      </c>
      <c r="N58" s="279">
        <v>0</v>
      </c>
      <c r="O58" s="280">
        <v>1</v>
      </c>
      <c r="P58" s="279">
        <v>56</v>
      </c>
      <c r="Q58" s="280">
        <v>36</v>
      </c>
      <c r="R58" s="279"/>
      <c r="S58" s="281"/>
      <c r="T58" s="309">
        <f>(J58/$C58)*K58*100</f>
        <v>40</v>
      </c>
      <c r="U58" s="250">
        <f>((L58/$C58)*M58*100)+T58</f>
        <v>520</v>
      </c>
      <c r="V58" s="282">
        <f>((((N58)*O58)+((P58)*Q58)+(R58))/$C58)*100</f>
        <v>40320</v>
      </c>
      <c r="W58" s="386"/>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23" s="2" customFormat="1" ht="13.5">
      <c r="A59" s="196"/>
      <c r="B59" s="2" t="s">
        <v>362</v>
      </c>
      <c r="C59" s="269"/>
      <c r="F59" s="242"/>
      <c r="J59" s="242" t="s">
        <v>400</v>
      </c>
      <c r="K59" s="137" t="s">
        <v>37</v>
      </c>
      <c r="L59" s="242" t="s">
        <v>400</v>
      </c>
      <c r="M59" s="137"/>
      <c r="N59" s="242" t="s">
        <v>400</v>
      </c>
      <c r="O59" s="137"/>
      <c r="P59" s="242" t="s">
        <v>400</v>
      </c>
      <c r="Q59" s="137"/>
      <c r="R59" s="242" t="s">
        <v>400</v>
      </c>
      <c r="S59" s="242"/>
      <c r="T59" s="295"/>
      <c r="U59" s="248"/>
      <c r="V59" s="272"/>
      <c r="W59" s="385"/>
    </row>
    <row r="60" spans="1:23" s="2" customFormat="1" ht="13.5">
      <c r="A60" s="196"/>
      <c r="B60" s="2" t="s">
        <v>292</v>
      </c>
      <c r="C60" s="269"/>
      <c r="F60" s="242"/>
      <c r="G60" s="283"/>
      <c r="H60" s="275"/>
      <c r="I60" s="276"/>
      <c r="J60" s="279"/>
      <c r="K60" s="280">
        <v>1</v>
      </c>
      <c r="L60" s="279"/>
      <c r="M60" s="280">
        <v>1</v>
      </c>
      <c r="N60" s="279"/>
      <c r="O60" s="280">
        <v>1</v>
      </c>
      <c r="P60" s="279"/>
      <c r="Q60" s="280">
        <v>1</v>
      </c>
      <c r="R60" s="279"/>
      <c r="S60" s="281"/>
      <c r="T60" s="309"/>
      <c r="U60" s="250"/>
      <c r="V60" s="282"/>
      <c r="W60" s="385"/>
    </row>
    <row r="61" spans="1:23" s="2" customFormat="1" ht="13.5">
      <c r="A61" s="196"/>
      <c r="B61" s="2" t="s">
        <v>293</v>
      </c>
      <c r="C61" s="269"/>
      <c r="F61" s="242"/>
      <c r="G61" s="284"/>
      <c r="H61" s="285"/>
      <c r="I61" s="286"/>
      <c r="J61" s="242" t="s">
        <v>400</v>
      </c>
      <c r="K61" s="137"/>
      <c r="L61" s="242" t="s">
        <v>400</v>
      </c>
      <c r="M61" s="137"/>
      <c r="N61" s="242" t="s">
        <v>400</v>
      </c>
      <c r="O61" s="137"/>
      <c r="P61" s="242" t="s">
        <v>400</v>
      </c>
      <c r="Q61" s="137"/>
      <c r="R61" s="242" t="s">
        <v>400</v>
      </c>
      <c r="S61" s="242"/>
      <c r="T61" s="295"/>
      <c r="U61" s="248"/>
      <c r="V61" s="248"/>
      <c r="W61" s="385"/>
    </row>
    <row r="62" spans="1:23" s="2" customFormat="1" ht="13.5">
      <c r="A62" s="196"/>
      <c r="B62" s="2" t="s">
        <v>621</v>
      </c>
      <c r="C62" s="269"/>
      <c r="F62" s="242"/>
      <c r="G62" s="284"/>
      <c r="H62" s="285"/>
      <c r="I62" s="286"/>
      <c r="J62" s="242"/>
      <c r="K62" s="137"/>
      <c r="L62" s="242"/>
      <c r="M62" s="137"/>
      <c r="N62" s="242"/>
      <c r="O62" s="137"/>
      <c r="P62" s="242"/>
      <c r="Q62" s="137"/>
      <c r="R62" s="242"/>
      <c r="S62" s="242"/>
      <c r="T62" s="295"/>
      <c r="U62" s="248"/>
      <c r="V62" s="248"/>
      <c r="W62" s="385"/>
    </row>
    <row r="63" spans="1:101" s="213" customFormat="1" ht="13.5">
      <c r="A63" s="211" t="s">
        <v>294</v>
      </c>
      <c r="B63" s="273" t="s">
        <v>295</v>
      </c>
      <c r="C63" s="274">
        <v>100</v>
      </c>
      <c r="D63" s="275">
        <v>34872</v>
      </c>
      <c r="E63" s="276">
        <v>0.7083333333333334</v>
      </c>
      <c r="F63" s="277" t="s">
        <v>291</v>
      </c>
      <c r="G63" s="278">
        <v>84</v>
      </c>
      <c r="H63" s="275" t="s">
        <v>296</v>
      </c>
      <c r="I63" s="276"/>
      <c r="J63" s="279">
        <v>3</v>
      </c>
      <c r="K63" s="280">
        <v>1</v>
      </c>
      <c r="L63" s="279">
        <v>22</v>
      </c>
      <c r="M63" s="280">
        <v>18</v>
      </c>
      <c r="N63" s="279">
        <v>5</v>
      </c>
      <c r="O63" s="280">
        <v>1</v>
      </c>
      <c r="P63" s="279">
        <v>62</v>
      </c>
      <c r="Q63" s="280">
        <v>18</v>
      </c>
      <c r="R63" s="279">
        <v>0</v>
      </c>
      <c r="S63" s="281">
        <v>0</v>
      </c>
      <c r="T63" s="309">
        <f>(J63/$C63)*K63*100</f>
        <v>3</v>
      </c>
      <c r="U63" s="250">
        <f>((L63/$C63)*M63*100)+T63</f>
        <v>399</v>
      </c>
      <c r="V63" s="282">
        <f>((((N63)*O63)+((P63)*Q63)+(R63))/$C63)*100</f>
        <v>1121</v>
      </c>
      <c r="W63" s="386"/>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23" s="2" customFormat="1" ht="13.5">
      <c r="A64" s="196"/>
      <c r="B64" s="2" t="s">
        <v>297</v>
      </c>
      <c r="C64" s="269"/>
      <c r="F64" s="242"/>
      <c r="J64" s="242" t="s">
        <v>400</v>
      </c>
      <c r="K64" s="137"/>
      <c r="L64" s="242" t="s">
        <v>400</v>
      </c>
      <c r="M64" s="137"/>
      <c r="N64" s="242" t="s">
        <v>400</v>
      </c>
      <c r="O64" s="137"/>
      <c r="P64" s="242" t="s">
        <v>400</v>
      </c>
      <c r="Q64" s="137"/>
      <c r="R64" s="242" t="s">
        <v>400</v>
      </c>
      <c r="S64" s="242"/>
      <c r="T64" s="295"/>
      <c r="U64" s="248"/>
      <c r="V64" s="272"/>
      <c r="W64" s="385"/>
    </row>
    <row r="65" spans="1:23" s="2" customFormat="1" ht="13.5">
      <c r="A65" s="196"/>
      <c r="B65" s="2" t="s">
        <v>298</v>
      </c>
      <c r="C65" s="269"/>
      <c r="F65" s="242"/>
      <c r="G65" s="283"/>
      <c r="H65" s="275"/>
      <c r="I65" s="276"/>
      <c r="J65" s="279"/>
      <c r="K65" s="280">
        <v>1</v>
      </c>
      <c r="L65" s="279"/>
      <c r="M65" s="280">
        <v>1</v>
      </c>
      <c r="N65" s="279"/>
      <c r="O65" s="280">
        <v>1</v>
      </c>
      <c r="P65" s="279"/>
      <c r="Q65" s="280">
        <v>1</v>
      </c>
      <c r="R65" s="279"/>
      <c r="S65" s="281"/>
      <c r="T65" s="309"/>
      <c r="U65" s="250"/>
      <c r="V65" s="282"/>
      <c r="W65" s="385"/>
    </row>
    <row r="66" spans="1:23" s="2" customFormat="1" ht="13.5">
      <c r="A66" s="196"/>
      <c r="B66" s="2" t="s">
        <v>299</v>
      </c>
      <c r="C66" s="269"/>
      <c r="F66" s="242"/>
      <c r="G66" s="284"/>
      <c r="H66" s="285"/>
      <c r="I66" s="286"/>
      <c r="J66" s="242" t="s">
        <v>400</v>
      </c>
      <c r="K66" s="137"/>
      <c r="L66" s="242" t="s">
        <v>400</v>
      </c>
      <c r="M66" s="137"/>
      <c r="N66" s="242" t="s">
        <v>400</v>
      </c>
      <c r="O66" s="137"/>
      <c r="P66" s="242" t="s">
        <v>400</v>
      </c>
      <c r="Q66" s="137"/>
      <c r="R66" s="242" t="s">
        <v>400</v>
      </c>
      <c r="S66" s="242"/>
      <c r="T66" s="295"/>
      <c r="U66" s="248"/>
      <c r="V66" s="248"/>
      <c r="W66" s="385"/>
    </row>
    <row r="67" spans="1:101" s="213" customFormat="1" ht="13.5">
      <c r="A67" s="211" t="s">
        <v>300</v>
      </c>
      <c r="B67" s="273" t="s">
        <v>301</v>
      </c>
      <c r="C67" s="274">
        <v>100</v>
      </c>
      <c r="D67" s="275">
        <v>34872</v>
      </c>
      <c r="E67" s="276">
        <v>0.7083333333333334</v>
      </c>
      <c r="F67" s="277" t="s">
        <v>291</v>
      </c>
      <c r="G67" s="278">
        <v>84</v>
      </c>
      <c r="H67" s="275" t="s">
        <v>296</v>
      </c>
      <c r="I67" s="276"/>
      <c r="J67" s="279">
        <v>3</v>
      </c>
      <c r="K67" s="280">
        <v>1</v>
      </c>
      <c r="L67" s="279">
        <v>22</v>
      </c>
      <c r="M67" s="280">
        <v>18</v>
      </c>
      <c r="N67" s="279">
        <v>5</v>
      </c>
      <c r="O67" s="280">
        <v>1</v>
      </c>
      <c r="P67" s="279">
        <v>62</v>
      </c>
      <c r="Q67" s="280">
        <v>18</v>
      </c>
      <c r="R67" s="279">
        <v>0</v>
      </c>
      <c r="S67" s="281">
        <v>0</v>
      </c>
      <c r="T67" s="309">
        <f>(J67/$C67)*K67*100</f>
        <v>3</v>
      </c>
      <c r="U67" s="250">
        <f>((L67/$C67)*M67*100)+T67</f>
        <v>399</v>
      </c>
      <c r="V67" s="282">
        <f>((((N67)*O67)+((P67)*Q67)+(R67))/$C67)*100</f>
        <v>1121</v>
      </c>
      <c r="W67" s="386" t="s">
        <v>35</v>
      </c>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23" s="2" customFormat="1" ht="13.5">
      <c r="A68" s="196"/>
      <c r="B68" s="2" t="s">
        <v>302</v>
      </c>
      <c r="C68" s="269"/>
      <c r="F68" s="242"/>
      <c r="J68" s="242" t="s">
        <v>400</v>
      </c>
      <c r="K68" s="137"/>
      <c r="L68" s="242" t="s">
        <v>400</v>
      </c>
      <c r="M68" s="137"/>
      <c r="N68" s="242" t="s">
        <v>400</v>
      </c>
      <c r="O68" s="137"/>
      <c r="P68" s="242" t="s">
        <v>400</v>
      </c>
      <c r="Q68" s="137"/>
      <c r="R68" s="242" t="s">
        <v>400</v>
      </c>
      <c r="S68" s="242"/>
      <c r="T68" s="295"/>
      <c r="U68" s="248"/>
      <c r="V68" s="272"/>
      <c r="W68" s="385"/>
    </row>
    <row r="69" spans="1:23" s="2" customFormat="1" ht="13.5">
      <c r="A69" s="196"/>
      <c r="B69" s="2" t="s">
        <v>438</v>
      </c>
      <c r="C69" s="269"/>
      <c r="F69" s="242"/>
      <c r="G69" s="283"/>
      <c r="H69" s="275"/>
      <c r="I69" s="276"/>
      <c r="J69" s="279"/>
      <c r="K69" s="280">
        <v>1</v>
      </c>
      <c r="L69" s="279"/>
      <c r="M69" s="280">
        <v>1</v>
      </c>
      <c r="N69" s="279"/>
      <c r="O69" s="280">
        <v>1</v>
      </c>
      <c r="P69" s="279"/>
      <c r="Q69" s="280">
        <v>1</v>
      </c>
      <c r="R69" s="279"/>
      <c r="S69" s="281"/>
      <c r="T69" s="309"/>
      <c r="U69" s="250"/>
      <c r="V69" s="282"/>
      <c r="W69" s="385"/>
    </row>
    <row r="70" spans="1:23" s="2" customFormat="1" ht="13.5">
      <c r="A70" s="196"/>
      <c r="B70" s="2" t="s">
        <v>439</v>
      </c>
      <c r="C70" s="269"/>
      <c r="F70" s="242"/>
      <c r="G70" s="284"/>
      <c r="H70" s="285"/>
      <c r="I70" s="286"/>
      <c r="J70" s="242" t="s">
        <v>400</v>
      </c>
      <c r="K70" s="137"/>
      <c r="L70" s="242" t="s">
        <v>400</v>
      </c>
      <c r="M70" s="137"/>
      <c r="N70" s="242" t="s">
        <v>400</v>
      </c>
      <c r="O70" s="137"/>
      <c r="P70" s="242" t="s">
        <v>400</v>
      </c>
      <c r="Q70" s="137"/>
      <c r="R70" s="242" t="s">
        <v>400</v>
      </c>
      <c r="S70" s="242"/>
      <c r="T70" s="295"/>
      <c r="U70" s="248"/>
      <c r="V70" s="248"/>
      <c r="W70" s="385"/>
    </row>
    <row r="71" spans="1:101" s="213" customFormat="1" ht="13.5">
      <c r="A71" s="211" t="s">
        <v>440</v>
      </c>
      <c r="B71" s="273" t="s">
        <v>441</v>
      </c>
      <c r="C71" s="274">
        <v>150</v>
      </c>
      <c r="D71" s="275">
        <v>34873</v>
      </c>
      <c r="E71" s="276">
        <v>0.90625</v>
      </c>
      <c r="F71" s="277" t="s">
        <v>442</v>
      </c>
      <c r="G71" s="278">
        <v>82</v>
      </c>
      <c r="H71" s="275">
        <v>34874</v>
      </c>
      <c r="I71" s="276">
        <v>0.875</v>
      </c>
      <c r="J71" s="279">
        <v>17</v>
      </c>
      <c r="K71" s="280">
        <v>1</v>
      </c>
      <c r="L71" s="279">
        <v>18</v>
      </c>
      <c r="M71" s="280">
        <v>1</v>
      </c>
      <c r="N71" s="279">
        <v>12</v>
      </c>
      <c r="O71" s="280">
        <v>1</v>
      </c>
      <c r="P71" s="279"/>
      <c r="Q71" s="280">
        <v>1</v>
      </c>
      <c r="R71" s="279"/>
      <c r="S71" s="281"/>
      <c r="T71" s="309">
        <f>(J71/$C71)*K71*100</f>
        <v>11.333333333333332</v>
      </c>
      <c r="U71" s="250">
        <f>((L71/$C71)*M71*100)+T71</f>
        <v>23.333333333333332</v>
      </c>
      <c r="V71" s="282">
        <f>((((N71)*O71)+((P71)*Q71)+(R71))/$C71)*100</f>
        <v>8</v>
      </c>
      <c r="W71" s="386"/>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23" s="2" customFormat="1" ht="13.5">
      <c r="A72" s="196"/>
      <c r="B72" s="2" t="s">
        <v>443</v>
      </c>
      <c r="C72" s="269"/>
      <c r="F72" s="242"/>
      <c r="J72" s="242" t="s">
        <v>400</v>
      </c>
      <c r="K72" s="137" t="s">
        <v>109</v>
      </c>
      <c r="L72" s="242" t="s">
        <v>400</v>
      </c>
      <c r="M72" s="137"/>
      <c r="N72" s="242" t="s">
        <v>400</v>
      </c>
      <c r="O72" s="137"/>
      <c r="P72" s="242" t="s">
        <v>400</v>
      </c>
      <c r="Q72" s="137"/>
      <c r="R72" s="242" t="s">
        <v>400</v>
      </c>
      <c r="S72" s="242"/>
      <c r="T72" s="295" t="s">
        <v>444</v>
      </c>
      <c r="U72" s="248"/>
      <c r="V72" s="272"/>
      <c r="W72" s="385"/>
    </row>
    <row r="73" spans="1:23" s="2" customFormat="1" ht="13.5">
      <c r="A73" s="196"/>
      <c r="B73" s="2" t="s">
        <v>588</v>
      </c>
      <c r="C73" s="269"/>
      <c r="F73" s="242"/>
      <c r="G73" s="283"/>
      <c r="H73" s="275">
        <v>34876</v>
      </c>
      <c r="I73" s="276">
        <v>0.44027777777777777</v>
      </c>
      <c r="J73" s="279">
        <v>0</v>
      </c>
      <c r="K73" s="280">
        <v>1</v>
      </c>
      <c r="L73" s="279">
        <v>18</v>
      </c>
      <c r="M73" s="280">
        <v>41</v>
      </c>
      <c r="N73" s="279">
        <v>12</v>
      </c>
      <c r="O73" s="280">
        <v>1</v>
      </c>
      <c r="P73" s="279"/>
      <c r="Q73" s="280">
        <v>1</v>
      </c>
      <c r="R73" s="279"/>
      <c r="S73" s="281"/>
      <c r="T73" s="309">
        <f>(J73/$C71)*K73*100</f>
        <v>0</v>
      </c>
      <c r="U73" s="250">
        <f>((L73/$C71)*M73*100)+T73</f>
        <v>492</v>
      </c>
      <c r="V73" s="282">
        <f>((((N73)*O73)+((P73)*Q73)+(R73))/$C71)*100</f>
        <v>8</v>
      </c>
      <c r="W73" s="385"/>
    </row>
    <row r="74" spans="1:23" s="2" customFormat="1" ht="13.5">
      <c r="A74" s="196"/>
      <c r="B74" s="2" t="s">
        <v>589</v>
      </c>
      <c r="C74" s="269"/>
      <c r="F74" s="242"/>
      <c r="G74" s="284" t="s">
        <v>590</v>
      </c>
      <c r="H74" s="285"/>
      <c r="I74" s="286"/>
      <c r="J74" s="242" t="s">
        <v>400</v>
      </c>
      <c r="K74" s="137"/>
      <c r="L74" s="242" t="s">
        <v>400</v>
      </c>
      <c r="M74" s="137" t="s">
        <v>591</v>
      </c>
      <c r="N74" s="242" t="s">
        <v>400</v>
      </c>
      <c r="O74" s="137"/>
      <c r="P74" s="242" t="s">
        <v>400</v>
      </c>
      <c r="Q74" s="137"/>
      <c r="R74" s="242" t="s">
        <v>400</v>
      </c>
      <c r="S74" s="242"/>
      <c r="T74" s="295"/>
      <c r="U74" s="248"/>
      <c r="V74" s="248"/>
      <c r="W74" s="385"/>
    </row>
    <row r="75" spans="1:101" s="213" customFormat="1" ht="13.5">
      <c r="A75" s="211" t="s">
        <v>592</v>
      </c>
      <c r="B75" s="273" t="s">
        <v>593</v>
      </c>
      <c r="C75" s="274">
        <v>5</v>
      </c>
      <c r="D75" s="275">
        <v>34873</v>
      </c>
      <c r="E75" s="276">
        <v>0.875</v>
      </c>
      <c r="F75" s="277" t="s">
        <v>594</v>
      </c>
      <c r="G75" s="278">
        <v>82</v>
      </c>
      <c r="H75" s="275">
        <v>34874</v>
      </c>
      <c r="I75" s="276">
        <v>0.875</v>
      </c>
      <c r="J75" s="279">
        <v>1</v>
      </c>
      <c r="K75" s="280">
        <v>1</v>
      </c>
      <c r="L75" s="279">
        <v>8</v>
      </c>
      <c r="M75" s="280">
        <v>1</v>
      </c>
      <c r="N75" s="279">
        <v>0</v>
      </c>
      <c r="O75" s="280">
        <v>1</v>
      </c>
      <c r="P75" s="279"/>
      <c r="Q75" s="280">
        <v>1</v>
      </c>
      <c r="R75" s="279"/>
      <c r="S75" s="281"/>
      <c r="T75" s="309">
        <f>(J75/$C75)*K75*100</f>
        <v>20</v>
      </c>
      <c r="U75" s="250">
        <f>((L75/$C75)*M75*100)+T75</f>
        <v>180</v>
      </c>
      <c r="V75" s="282">
        <f>((((N75)*O75)+((P75)*Q75)+(R75))/$C75)*100</f>
        <v>0</v>
      </c>
      <c r="W75" s="386" t="s">
        <v>455</v>
      </c>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23" s="2" customFormat="1" ht="13.5">
      <c r="A76" s="196"/>
      <c r="B76" s="2" t="s">
        <v>456</v>
      </c>
      <c r="C76" s="269"/>
      <c r="F76" s="242"/>
      <c r="J76" s="242" t="s">
        <v>400</v>
      </c>
      <c r="K76" s="137"/>
      <c r="L76" s="242" t="s">
        <v>400</v>
      </c>
      <c r="M76" s="137"/>
      <c r="N76" s="242" t="s">
        <v>400</v>
      </c>
      <c r="O76" s="137"/>
      <c r="P76" s="242" t="s">
        <v>400</v>
      </c>
      <c r="Q76" s="137"/>
      <c r="R76" s="242" t="s">
        <v>400</v>
      </c>
      <c r="S76" s="242"/>
      <c r="T76" s="295"/>
      <c r="U76" s="248"/>
      <c r="V76" s="272"/>
      <c r="W76" s="385"/>
    </row>
    <row r="77" spans="1:23" s="2" customFormat="1" ht="13.5">
      <c r="A77" s="196"/>
      <c r="B77" s="2" t="s">
        <v>457</v>
      </c>
      <c r="C77" s="269"/>
      <c r="F77" s="242"/>
      <c r="G77" s="283"/>
      <c r="H77" s="275">
        <v>34875</v>
      </c>
      <c r="I77" s="276">
        <v>0.5</v>
      </c>
      <c r="J77" s="279">
        <v>3</v>
      </c>
      <c r="K77" s="280">
        <v>1</v>
      </c>
      <c r="L77" s="279">
        <v>9</v>
      </c>
      <c r="M77" s="280">
        <v>36</v>
      </c>
      <c r="N77" s="279" t="s">
        <v>109</v>
      </c>
      <c r="O77" s="280">
        <v>1</v>
      </c>
      <c r="P77" s="279">
        <v>6</v>
      </c>
      <c r="Q77" s="280">
        <v>36</v>
      </c>
      <c r="R77" s="279"/>
      <c r="S77" s="281" t="s">
        <v>352</v>
      </c>
      <c r="T77" s="309">
        <f>(J77/$C75)*K77*100</f>
        <v>60</v>
      </c>
      <c r="U77" s="250">
        <f>((L77/$C75)*M77*100)+T77</f>
        <v>6540</v>
      </c>
      <c r="V77" s="282" t="e">
        <f>((((N77)*O77)+((P77)*Q77)+(R77))/$C75)*100</f>
        <v>#VALUE!</v>
      </c>
      <c r="W77" s="385"/>
    </row>
    <row r="78" spans="1:23" s="2" customFormat="1" ht="13.5">
      <c r="A78" s="196"/>
      <c r="B78" s="2" t="s">
        <v>458</v>
      </c>
      <c r="C78" s="269"/>
      <c r="F78" s="242"/>
      <c r="G78" s="284"/>
      <c r="H78" s="285"/>
      <c r="I78" s="286" t="s">
        <v>352</v>
      </c>
      <c r="J78" s="242" t="s">
        <v>459</v>
      </c>
      <c r="K78" s="137"/>
      <c r="L78" s="242" t="s">
        <v>400</v>
      </c>
      <c r="M78" s="137"/>
      <c r="N78" s="242" t="s">
        <v>400</v>
      </c>
      <c r="O78" s="137"/>
      <c r="P78" s="242" t="s">
        <v>400</v>
      </c>
      <c r="Q78" s="137"/>
      <c r="R78" s="242" t="s">
        <v>400</v>
      </c>
      <c r="S78" s="242"/>
      <c r="T78" s="295"/>
      <c r="U78" s="248"/>
      <c r="V78" s="248"/>
      <c r="W78" s="385"/>
    </row>
    <row r="79" spans="1:101" s="213" customFormat="1" ht="13.5">
      <c r="A79" s="211" t="s">
        <v>460</v>
      </c>
      <c r="B79" s="273" t="s">
        <v>461</v>
      </c>
      <c r="C79" s="274">
        <v>5</v>
      </c>
      <c r="D79" s="275">
        <v>34872</v>
      </c>
      <c r="E79" s="276">
        <v>0.6979166666666666</v>
      </c>
      <c r="F79" s="277" t="s">
        <v>462</v>
      </c>
      <c r="G79" s="278">
        <v>82</v>
      </c>
      <c r="H79" s="275">
        <v>34873</v>
      </c>
      <c r="I79" s="276" t="s">
        <v>463</v>
      </c>
      <c r="J79" s="279">
        <v>7</v>
      </c>
      <c r="K79" s="280">
        <v>4</v>
      </c>
      <c r="L79" s="279">
        <v>30</v>
      </c>
      <c r="M79" s="280">
        <v>36</v>
      </c>
      <c r="N79" s="279">
        <v>60</v>
      </c>
      <c r="O79" s="280">
        <v>36</v>
      </c>
      <c r="P79" s="279"/>
      <c r="Q79" s="280">
        <v>1</v>
      </c>
      <c r="R79" s="279"/>
      <c r="S79" s="281"/>
      <c r="T79" s="309">
        <f>(J79/$C79)*K79*100</f>
        <v>560</v>
      </c>
      <c r="U79" s="250">
        <f>((L79/$C79)*M79*100)+T79</f>
        <v>22160</v>
      </c>
      <c r="V79" s="282">
        <f>((((N79)*O79)+((P79)*Q79)+(R79))/$C79)*100</f>
        <v>43200</v>
      </c>
      <c r="W79" s="386" t="s">
        <v>35</v>
      </c>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23" s="2" customFormat="1" ht="13.5">
      <c r="A80" s="196"/>
      <c r="B80" s="2" t="s">
        <v>464</v>
      </c>
      <c r="C80" s="269"/>
      <c r="F80" s="242"/>
      <c r="J80" s="242" t="s">
        <v>400</v>
      </c>
      <c r="K80" s="137"/>
      <c r="L80" s="242" t="s">
        <v>400</v>
      </c>
      <c r="M80" s="137" t="s">
        <v>465</v>
      </c>
      <c r="N80" s="242" t="s">
        <v>400</v>
      </c>
      <c r="O80" s="137" t="s">
        <v>465</v>
      </c>
      <c r="P80" s="242" t="s">
        <v>400</v>
      </c>
      <c r="Q80" s="137"/>
      <c r="R80" s="242" t="s">
        <v>400</v>
      </c>
      <c r="S80" s="242"/>
      <c r="T80" s="295"/>
      <c r="U80" s="248"/>
      <c r="V80" s="272"/>
      <c r="W80" s="385"/>
    </row>
    <row r="81" spans="1:23" s="2" customFormat="1" ht="13.5">
      <c r="A81" s="196"/>
      <c r="B81" s="2" t="s">
        <v>466</v>
      </c>
      <c r="C81" s="269"/>
      <c r="F81" s="242"/>
      <c r="G81" s="283"/>
      <c r="H81" s="275"/>
      <c r="I81" s="276"/>
      <c r="J81" s="279"/>
      <c r="K81" s="280">
        <v>1</v>
      </c>
      <c r="L81" s="279"/>
      <c r="M81" s="280">
        <v>1</v>
      </c>
      <c r="N81" s="279"/>
      <c r="O81" s="280">
        <v>1</v>
      </c>
      <c r="P81" s="279"/>
      <c r="Q81" s="280">
        <v>1</v>
      </c>
      <c r="R81" s="279"/>
      <c r="S81" s="281"/>
      <c r="T81" s="309"/>
      <c r="U81" s="250"/>
      <c r="V81" s="282"/>
      <c r="W81" s="385"/>
    </row>
    <row r="82" spans="1:23" s="2" customFormat="1" ht="13.5">
      <c r="A82" s="196"/>
      <c r="B82" s="2" t="s">
        <v>467</v>
      </c>
      <c r="C82" s="269"/>
      <c r="F82" s="242"/>
      <c r="G82" s="284"/>
      <c r="H82" s="285"/>
      <c r="I82" s="286"/>
      <c r="J82" s="242" t="s">
        <v>400</v>
      </c>
      <c r="K82" s="137"/>
      <c r="L82" s="242" t="s">
        <v>400</v>
      </c>
      <c r="M82" s="137"/>
      <c r="N82" s="242" t="s">
        <v>400</v>
      </c>
      <c r="O82" s="137"/>
      <c r="P82" s="242" t="s">
        <v>400</v>
      </c>
      <c r="Q82" s="137"/>
      <c r="R82" s="242" t="s">
        <v>400</v>
      </c>
      <c r="S82" s="242"/>
      <c r="T82" s="295"/>
      <c r="U82" s="248"/>
      <c r="V82" s="248"/>
      <c r="W82" s="385"/>
    </row>
    <row r="83" spans="1:101" s="363" customFormat="1" ht="15" thickBot="1">
      <c r="A83" s="362" t="s">
        <v>468</v>
      </c>
      <c r="C83" s="364"/>
      <c r="F83" s="365"/>
      <c r="G83" s="366"/>
      <c r="H83" s="367"/>
      <c r="I83" s="368"/>
      <c r="J83" s="365"/>
      <c r="K83" s="369"/>
      <c r="L83" s="365"/>
      <c r="M83" s="369"/>
      <c r="N83" s="365"/>
      <c r="O83" s="369"/>
      <c r="P83" s="365"/>
      <c r="Q83" s="369"/>
      <c r="R83" s="365"/>
      <c r="S83" s="365"/>
      <c r="T83" s="370"/>
      <c r="U83" s="371"/>
      <c r="V83" s="371"/>
      <c r="W83" s="391"/>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s="213" customFormat="1" ht="15" thickTop="1">
      <c r="A84" s="211" t="s">
        <v>469</v>
      </c>
      <c r="B84" s="273" t="s">
        <v>470</v>
      </c>
      <c r="C84" s="274">
        <v>5</v>
      </c>
      <c r="D84" s="275">
        <v>34874</v>
      </c>
      <c r="E84" s="276">
        <v>0.4166666666666667</v>
      </c>
      <c r="F84" s="277" t="s">
        <v>471</v>
      </c>
      <c r="G84" s="278">
        <v>80</v>
      </c>
      <c r="H84" s="275">
        <v>34874</v>
      </c>
      <c r="I84" s="276">
        <v>0.5</v>
      </c>
      <c r="J84" s="279">
        <v>2</v>
      </c>
      <c r="K84" s="280">
        <v>1</v>
      </c>
      <c r="L84" s="279">
        <v>15</v>
      </c>
      <c r="M84" s="280">
        <v>36</v>
      </c>
      <c r="N84" s="279">
        <v>0</v>
      </c>
      <c r="O84" s="280">
        <v>1</v>
      </c>
      <c r="P84" s="279">
        <v>18</v>
      </c>
      <c r="Q84" s="280">
        <v>36</v>
      </c>
      <c r="R84" s="279"/>
      <c r="S84" s="281" t="s">
        <v>352</v>
      </c>
      <c r="T84" s="309">
        <f>(J84/$C84)*K84*100</f>
        <v>40</v>
      </c>
      <c r="U84" s="250">
        <f>((L84/$C84)*M84*100)+T84</f>
        <v>10840</v>
      </c>
      <c r="V84" s="282">
        <f>((((N84)*O84)+((P84)*Q84)+(R84))/$C84)*100</f>
        <v>12960</v>
      </c>
      <c r="W84" s="386"/>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23" s="2" customFormat="1" ht="13.5">
      <c r="A85" s="196"/>
      <c r="B85" s="2" t="s">
        <v>472</v>
      </c>
      <c r="C85" s="269"/>
      <c r="F85" s="242"/>
      <c r="J85" s="242" t="s">
        <v>400</v>
      </c>
      <c r="K85" s="137"/>
      <c r="L85" s="242" t="s">
        <v>400</v>
      </c>
      <c r="M85" s="137"/>
      <c r="N85" s="242" t="s">
        <v>400</v>
      </c>
      <c r="O85" s="137"/>
      <c r="P85" s="242" t="s">
        <v>400</v>
      </c>
      <c r="Q85" s="137"/>
      <c r="R85" s="242" t="s">
        <v>400</v>
      </c>
      <c r="S85" s="242"/>
      <c r="T85" s="295"/>
      <c r="U85" s="248"/>
      <c r="V85" s="272"/>
      <c r="W85" s="385"/>
    </row>
    <row r="86" spans="1:23" s="2" customFormat="1" ht="13.5">
      <c r="A86" s="196"/>
      <c r="C86" s="269"/>
      <c r="F86" s="242"/>
      <c r="G86" s="283"/>
      <c r="H86" s="275"/>
      <c r="I86" s="276"/>
      <c r="J86" s="279"/>
      <c r="K86" s="280">
        <v>1</v>
      </c>
      <c r="L86" s="279"/>
      <c r="M86" s="280">
        <v>1</v>
      </c>
      <c r="N86" s="279"/>
      <c r="O86" s="280">
        <v>1</v>
      </c>
      <c r="P86" s="279"/>
      <c r="Q86" s="280">
        <v>1</v>
      </c>
      <c r="R86" s="279"/>
      <c r="S86" s="281"/>
      <c r="T86" s="309">
        <f>(J86/$C84)*K86*100</f>
        <v>0</v>
      </c>
      <c r="U86" s="250">
        <f>((L86/$C84)*M86*100)+T86</f>
        <v>0</v>
      </c>
      <c r="V86" s="282">
        <f>((((N86)*O86)+((P86)*Q86)+(R86))/$C84)*100</f>
        <v>0</v>
      </c>
      <c r="W86" s="385"/>
    </row>
    <row r="87" spans="1:23" s="2" customFormat="1" ht="13.5">
      <c r="A87" s="196"/>
      <c r="C87" s="269"/>
      <c r="F87" s="242"/>
      <c r="G87" s="284"/>
      <c r="H87" s="285"/>
      <c r="I87" s="286"/>
      <c r="J87" s="242" t="s">
        <v>400</v>
      </c>
      <c r="K87" s="137"/>
      <c r="L87" s="242" t="s">
        <v>400</v>
      </c>
      <c r="M87" s="137"/>
      <c r="N87" s="242" t="s">
        <v>400</v>
      </c>
      <c r="O87" s="137"/>
      <c r="P87" s="242" t="s">
        <v>400</v>
      </c>
      <c r="Q87" s="137"/>
      <c r="R87" s="242" t="s">
        <v>400</v>
      </c>
      <c r="S87" s="242"/>
      <c r="T87" s="295"/>
      <c r="U87" s="248"/>
      <c r="V87" s="248"/>
      <c r="W87" s="385"/>
    </row>
    <row r="88" spans="1:101" s="213" customFormat="1" ht="13.5">
      <c r="A88" s="211" t="s">
        <v>473</v>
      </c>
      <c r="B88" s="273" t="s">
        <v>474</v>
      </c>
      <c r="C88" s="274">
        <v>5</v>
      </c>
      <c r="D88" s="275">
        <v>34874</v>
      </c>
      <c r="E88" s="276">
        <v>0.4166666666666667</v>
      </c>
      <c r="F88" s="277" t="s">
        <v>471</v>
      </c>
      <c r="G88" s="278">
        <v>80</v>
      </c>
      <c r="H88" s="275">
        <v>34875</v>
      </c>
      <c r="I88" s="276">
        <v>0.5</v>
      </c>
      <c r="J88" s="279">
        <v>15</v>
      </c>
      <c r="K88" s="280">
        <v>1</v>
      </c>
      <c r="L88" s="279">
        <v>31</v>
      </c>
      <c r="M88" s="280">
        <v>4</v>
      </c>
      <c r="N88" s="279">
        <v>1</v>
      </c>
      <c r="O88" s="280">
        <v>1</v>
      </c>
      <c r="P88" s="279">
        <v>22</v>
      </c>
      <c r="Q88" s="280">
        <v>36</v>
      </c>
      <c r="R88" s="279"/>
      <c r="S88" s="281"/>
      <c r="T88" s="309">
        <f>(J88/$C88)*K88*100</f>
        <v>300</v>
      </c>
      <c r="U88" s="250">
        <f>((L88/$C88)*M88*100)+T88</f>
        <v>2780</v>
      </c>
      <c r="V88" s="282">
        <f>((((N88)*O88)+((P88)*Q88)+(R88))/$C88)*100</f>
        <v>15860</v>
      </c>
      <c r="W88" s="386"/>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23" s="2" customFormat="1" ht="13.5">
      <c r="A89" s="196"/>
      <c r="B89" s="2" t="s">
        <v>472</v>
      </c>
      <c r="C89" s="269"/>
      <c r="F89" s="242"/>
      <c r="J89" s="242" t="s">
        <v>400</v>
      </c>
      <c r="K89" s="137"/>
      <c r="L89" s="242" t="s">
        <v>400</v>
      </c>
      <c r="M89" s="137"/>
      <c r="N89" s="242" t="s">
        <v>400</v>
      </c>
      <c r="O89" s="137"/>
      <c r="P89" s="242" t="s">
        <v>400</v>
      </c>
      <c r="Q89" s="137"/>
      <c r="R89" s="242" t="s">
        <v>400</v>
      </c>
      <c r="S89" s="242"/>
      <c r="T89" s="295"/>
      <c r="U89" s="248"/>
      <c r="V89" s="272"/>
      <c r="W89" s="385"/>
    </row>
    <row r="90" spans="1:23" s="2" customFormat="1" ht="13.5">
      <c r="A90" s="196"/>
      <c r="C90" s="269"/>
      <c r="F90" s="242"/>
      <c r="G90" s="283"/>
      <c r="H90" s="275"/>
      <c r="I90" s="276"/>
      <c r="J90" s="279"/>
      <c r="K90" s="280">
        <v>1</v>
      </c>
      <c r="L90" s="279"/>
      <c r="M90" s="280">
        <v>1</v>
      </c>
      <c r="N90" s="279"/>
      <c r="O90" s="280">
        <v>1</v>
      </c>
      <c r="P90" s="279"/>
      <c r="Q90" s="280">
        <v>1</v>
      </c>
      <c r="R90" s="279"/>
      <c r="S90" s="281"/>
      <c r="T90" s="309">
        <f>(J90/$C88)*K90*100</f>
        <v>0</v>
      </c>
      <c r="U90" s="250">
        <f>((L90/$C88)*M90*100)+T90</f>
        <v>0</v>
      </c>
      <c r="V90" s="282">
        <f>((((N90)*O90)+((P90)*Q90)+(R90))/$C88)*100</f>
        <v>0</v>
      </c>
      <c r="W90" s="385"/>
    </row>
    <row r="91" spans="1:23" s="2" customFormat="1" ht="13.5">
      <c r="A91" s="196"/>
      <c r="C91" s="269"/>
      <c r="F91" s="242"/>
      <c r="G91" s="284"/>
      <c r="H91" s="285"/>
      <c r="I91" s="286"/>
      <c r="J91" s="242" t="s">
        <v>400</v>
      </c>
      <c r="K91" s="137"/>
      <c r="L91" s="242" t="s">
        <v>400</v>
      </c>
      <c r="M91" s="137"/>
      <c r="N91" s="242" t="s">
        <v>400</v>
      </c>
      <c r="O91" s="137"/>
      <c r="P91" s="242" t="s">
        <v>400</v>
      </c>
      <c r="Q91" s="137"/>
      <c r="R91" s="242" t="s">
        <v>400</v>
      </c>
      <c r="S91" s="242"/>
      <c r="T91" s="295"/>
      <c r="U91" s="248"/>
      <c r="V91" s="248"/>
      <c r="W91" s="385"/>
    </row>
    <row r="92" spans="1:101" s="213" customFormat="1" ht="13.5">
      <c r="A92" s="211" t="s">
        <v>475</v>
      </c>
      <c r="B92" s="273" t="s">
        <v>476</v>
      </c>
      <c r="C92" s="274">
        <v>5</v>
      </c>
      <c r="D92" s="275">
        <v>34874</v>
      </c>
      <c r="E92" s="276">
        <v>0.4375</v>
      </c>
      <c r="F92" s="277" t="s">
        <v>359</v>
      </c>
      <c r="G92" s="278">
        <v>82</v>
      </c>
      <c r="H92" s="275">
        <v>34875</v>
      </c>
      <c r="I92" s="276">
        <v>0.5</v>
      </c>
      <c r="J92" s="279">
        <v>26</v>
      </c>
      <c r="K92" s="280">
        <v>4</v>
      </c>
      <c r="L92" s="279">
        <v>12</v>
      </c>
      <c r="M92" s="280">
        <v>36</v>
      </c>
      <c r="N92" s="279">
        <v>12</v>
      </c>
      <c r="O92" s="280">
        <v>4</v>
      </c>
      <c r="P92" s="279">
        <v>61</v>
      </c>
      <c r="Q92" s="280">
        <v>36</v>
      </c>
      <c r="R92" s="279"/>
      <c r="S92" s="281" t="s">
        <v>352</v>
      </c>
      <c r="T92" s="309">
        <f>(J92/$C92)*K92*100</f>
        <v>2080</v>
      </c>
      <c r="U92" s="250">
        <f>((L92/$C92)*M92*100)+T92</f>
        <v>10720</v>
      </c>
      <c r="V92" s="282">
        <f>((((N92)*O92)+((P92)*Q92)+(R92))/$C92)*100</f>
        <v>44880</v>
      </c>
      <c r="W92" s="386"/>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row>
    <row r="93" spans="1:23" s="2" customFormat="1" ht="13.5">
      <c r="A93" s="196"/>
      <c r="B93" s="2" t="s">
        <v>477</v>
      </c>
      <c r="C93" s="269"/>
      <c r="F93" s="242"/>
      <c r="J93" s="242" t="s">
        <v>266</v>
      </c>
      <c r="K93" s="372"/>
      <c r="L93" s="242" t="s">
        <v>446</v>
      </c>
      <c r="M93" s="137"/>
      <c r="N93" s="242" t="s">
        <v>400</v>
      </c>
      <c r="O93" s="137"/>
      <c r="P93" s="242" t="s">
        <v>446</v>
      </c>
      <c r="Q93" s="137"/>
      <c r="R93" s="242" t="s">
        <v>400</v>
      </c>
      <c r="S93" s="242"/>
      <c r="T93" s="295"/>
      <c r="U93" s="248"/>
      <c r="V93" s="272"/>
      <c r="W93" s="385"/>
    </row>
    <row r="94" spans="1:23" s="2" customFormat="1" ht="13.5">
      <c r="A94" s="196"/>
      <c r="C94" s="269"/>
      <c r="F94" s="242"/>
      <c r="G94" s="283"/>
      <c r="H94" s="275"/>
      <c r="I94" s="276"/>
      <c r="J94" s="279"/>
      <c r="K94" s="280">
        <v>1</v>
      </c>
      <c r="L94" s="279"/>
      <c r="M94" s="280">
        <v>1</v>
      </c>
      <c r="N94" s="279"/>
      <c r="O94" s="280">
        <v>1</v>
      </c>
      <c r="P94" s="279"/>
      <c r="Q94" s="280">
        <v>1</v>
      </c>
      <c r="R94" s="279"/>
      <c r="S94" s="281"/>
      <c r="T94" s="309">
        <f>(J94/$C92)*K94*100</f>
        <v>0</v>
      </c>
      <c r="U94" s="250">
        <f>((L94/$C92)*M94*100)+T94</f>
        <v>0</v>
      </c>
      <c r="V94" s="282">
        <f>((((N94)*O94)+((P94)*Q94)+(R94))/$C92)*100</f>
        <v>0</v>
      </c>
      <c r="W94" s="385"/>
    </row>
    <row r="95" spans="1:23" s="2" customFormat="1" ht="13.5">
      <c r="A95" s="196"/>
      <c r="C95" s="269"/>
      <c r="F95" s="242"/>
      <c r="G95" s="284"/>
      <c r="H95" s="285"/>
      <c r="I95" s="286"/>
      <c r="J95" s="242" t="s">
        <v>400</v>
      </c>
      <c r="K95" s="137"/>
      <c r="L95" s="242" t="s">
        <v>400</v>
      </c>
      <c r="M95" s="137"/>
      <c r="N95" s="242" t="s">
        <v>400</v>
      </c>
      <c r="O95" s="137"/>
      <c r="P95" s="242" t="s">
        <v>400</v>
      </c>
      <c r="Q95" s="137"/>
      <c r="R95" s="242" t="s">
        <v>400</v>
      </c>
      <c r="S95" s="242"/>
      <c r="T95" s="295"/>
      <c r="U95" s="248"/>
      <c r="V95" s="248"/>
      <c r="W95" s="385"/>
    </row>
    <row r="96" spans="1:101" s="363" customFormat="1" ht="15" thickBot="1">
      <c r="A96" s="362" t="s">
        <v>478</v>
      </c>
      <c r="C96" s="364"/>
      <c r="F96" s="365"/>
      <c r="G96" s="366"/>
      <c r="H96" s="367"/>
      <c r="I96" s="368"/>
      <c r="J96" s="365"/>
      <c r="K96" s="369"/>
      <c r="L96" s="365"/>
      <c r="M96" s="369"/>
      <c r="N96" s="365"/>
      <c r="O96" s="369"/>
      <c r="P96" s="365"/>
      <c r="Q96" s="369"/>
      <c r="R96" s="365"/>
      <c r="S96" s="365"/>
      <c r="T96" s="370"/>
      <c r="U96" s="371"/>
      <c r="V96" s="371"/>
      <c r="W96" s="391"/>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row>
    <row r="97" spans="1:101" s="213" customFormat="1" ht="15" thickTop="1">
      <c r="A97" s="211" t="s">
        <v>479</v>
      </c>
      <c r="B97" s="273" t="s">
        <v>480</v>
      </c>
      <c r="C97" s="274">
        <v>4</v>
      </c>
      <c r="D97" s="275">
        <v>34875</v>
      </c>
      <c r="E97" s="276">
        <v>0.4166666666666667</v>
      </c>
      <c r="F97" s="277" t="s">
        <v>174</v>
      </c>
      <c r="G97" s="278">
        <v>78</v>
      </c>
      <c r="H97" s="275">
        <v>34876</v>
      </c>
      <c r="I97" s="276">
        <v>0.4166666666666667</v>
      </c>
      <c r="J97" s="279">
        <v>16</v>
      </c>
      <c r="K97" s="280">
        <v>8</v>
      </c>
      <c r="L97" s="279">
        <v>15</v>
      </c>
      <c r="M97" s="280">
        <v>144</v>
      </c>
      <c r="N97" s="279">
        <v>3</v>
      </c>
      <c r="O97" s="280">
        <v>8</v>
      </c>
      <c r="P97" s="279">
        <v>25</v>
      </c>
      <c r="Q97" s="280">
        <v>144</v>
      </c>
      <c r="R97" s="279"/>
      <c r="S97" s="281"/>
      <c r="T97" s="309">
        <f>(J97/$C97)*K97*100</f>
        <v>3200</v>
      </c>
      <c r="U97" s="250">
        <f>((L97/$C97)*M97*100)+T97</f>
        <v>57200</v>
      </c>
      <c r="V97" s="282">
        <f>((((N97)*O97)+((P97)*Q97)+(R97))/$C97)*100</f>
        <v>90600</v>
      </c>
      <c r="W97" s="386"/>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row>
    <row r="98" spans="1:23" s="2" customFormat="1" ht="13.5">
      <c r="A98" s="196"/>
      <c r="B98" s="2" t="s">
        <v>481</v>
      </c>
      <c r="C98" s="269"/>
      <c r="F98" s="242"/>
      <c r="I98" s="2" t="s">
        <v>482</v>
      </c>
      <c r="J98" s="242" t="s">
        <v>266</v>
      </c>
      <c r="K98" s="137"/>
      <c r="L98" s="242" t="s">
        <v>181</v>
      </c>
      <c r="M98" s="137"/>
      <c r="N98" s="242" t="s">
        <v>361</v>
      </c>
      <c r="O98" s="137"/>
      <c r="P98" s="242" t="s">
        <v>361</v>
      </c>
      <c r="Q98" s="137"/>
      <c r="R98" s="242" t="s">
        <v>400</v>
      </c>
      <c r="S98" s="242"/>
      <c r="T98" s="295"/>
      <c r="U98" s="248"/>
      <c r="V98" s="272"/>
      <c r="W98" s="385"/>
    </row>
    <row r="99" spans="1:23" s="2" customFormat="1" ht="13.5">
      <c r="A99" s="196"/>
      <c r="B99" s="2" t="s">
        <v>366</v>
      </c>
      <c r="C99" s="269"/>
      <c r="F99" s="242"/>
      <c r="G99" s="283"/>
      <c r="H99" s="275"/>
      <c r="I99" s="276"/>
      <c r="J99" s="279"/>
      <c r="K99" s="280">
        <v>1</v>
      </c>
      <c r="L99" s="279"/>
      <c r="M99" s="280">
        <v>1</v>
      </c>
      <c r="N99" s="279"/>
      <c r="O99" s="280">
        <v>1</v>
      </c>
      <c r="P99" s="279"/>
      <c r="Q99" s="280">
        <v>1</v>
      </c>
      <c r="R99" s="279"/>
      <c r="S99" s="281"/>
      <c r="T99" s="309">
        <f>(J99/$C97)*K99*100</f>
        <v>0</v>
      </c>
      <c r="U99" s="250">
        <f>((L99/$C97)*M99*100)+T99</f>
        <v>0</v>
      </c>
      <c r="V99" s="282">
        <f>((((N99)*O99)+((P99)*Q99)+(R99))/$C97)*100</f>
        <v>0</v>
      </c>
      <c r="W99" s="385"/>
    </row>
    <row r="100" spans="1:23" s="2" customFormat="1" ht="13.5">
      <c r="A100" s="196"/>
      <c r="B100" s="2" t="s">
        <v>367</v>
      </c>
      <c r="C100" s="269"/>
      <c r="F100" s="242"/>
      <c r="G100" s="284"/>
      <c r="H100" s="285"/>
      <c r="I100" s="286"/>
      <c r="J100" s="242" t="s">
        <v>400</v>
      </c>
      <c r="K100" s="137"/>
      <c r="L100" s="242" t="s">
        <v>400</v>
      </c>
      <c r="M100" s="137"/>
      <c r="N100" s="242" t="s">
        <v>400</v>
      </c>
      <c r="O100" s="137"/>
      <c r="P100" s="242" t="s">
        <v>400</v>
      </c>
      <c r="Q100" s="137"/>
      <c r="R100" s="242" t="s">
        <v>400</v>
      </c>
      <c r="S100" s="242"/>
      <c r="T100" s="295"/>
      <c r="U100" s="248"/>
      <c r="V100" s="248"/>
      <c r="W100" s="385"/>
    </row>
    <row r="101" spans="1:101" s="213" customFormat="1" ht="13.5">
      <c r="A101" s="211" t="s">
        <v>368</v>
      </c>
      <c r="B101" s="273" t="s">
        <v>369</v>
      </c>
      <c r="C101" s="274">
        <v>4</v>
      </c>
      <c r="D101" s="275">
        <v>34875</v>
      </c>
      <c r="E101" s="276">
        <v>0.4166666666666667</v>
      </c>
      <c r="F101" s="277" t="s">
        <v>174</v>
      </c>
      <c r="G101" s="278">
        <v>78</v>
      </c>
      <c r="H101" s="275">
        <v>34876</v>
      </c>
      <c r="I101" s="276">
        <v>0.41944444444444445</v>
      </c>
      <c r="J101" s="279">
        <v>16</v>
      </c>
      <c r="K101" s="280">
        <v>4</v>
      </c>
      <c r="L101" s="279">
        <v>16</v>
      </c>
      <c r="M101" s="280">
        <v>36</v>
      </c>
      <c r="N101" s="279">
        <v>2</v>
      </c>
      <c r="O101" s="280">
        <v>1</v>
      </c>
      <c r="P101" s="279">
        <v>27</v>
      </c>
      <c r="Q101" s="280">
        <v>36</v>
      </c>
      <c r="R101" s="279"/>
      <c r="S101" s="281"/>
      <c r="T101" s="309">
        <f>(J101/$C101)*K101*100</f>
        <v>1600</v>
      </c>
      <c r="U101" s="250">
        <f>((L101/$C101)*M101*100)+T101</f>
        <v>16000</v>
      </c>
      <c r="V101" s="282">
        <f>((((N101)*O101)+((P101)*Q101)+(R101))/$C101)*100</f>
        <v>24350</v>
      </c>
      <c r="W101" s="386"/>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row>
    <row r="102" spans="1:23" s="2" customFormat="1" ht="13.5">
      <c r="A102" s="196"/>
      <c r="B102" s="2" t="s">
        <v>370</v>
      </c>
      <c r="C102" s="269"/>
      <c r="F102" s="242"/>
      <c r="I102" s="2" t="s">
        <v>371</v>
      </c>
      <c r="J102" s="242" t="s">
        <v>372</v>
      </c>
      <c r="K102" s="137"/>
      <c r="L102" s="242" t="s">
        <v>266</v>
      </c>
      <c r="M102" s="137"/>
      <c r="N102" s="242" t="s">
        <v>372</v>
      </c>
      <c r="O102" s="137"/>
      <c r="P102" s="242" t="s">
        <v>181</v>
      </c>
      <c r="Q102" s="137"/>
      <c r="R102" s="242" t="s">
        <v>400</v>
      </c>
      <c r="S102" s="242"/>
      <c r="T102" s="295"/>
      <c r="U102" s="248"/>
      <c r="V102" s="272"/>
      <c r="W102" s="385"/>
    </row>
    <row r="103" spans="1:23" s="2" customFormat="1" ht="13.5">
      <c r="A103" s="196"/>
      <c r="B103" s="2" t="s">
        <v>373</v>
      </c>
      <c r="C103" s="269"/>
      <c r="F103" s="242"/>
      <c r="G103" s="283"/>
      <c r="H103" s="275"/>
      <c r="I103" s="276"/>
      <c r="J103" s="279"/>
      <c r="K103" s="280">
        <v>1</v>
      </c>
      <c r="L103" s="279"/>
      <c r="M103" s="280">
        <v>1</v>
      </c>
      <c r="N103" s="279"/>
      <c r="O103" s="280">
        <v>1</v>
      </c>
      <c r="P103" s="279"/>
      <c r="Q103" s="280">
        <v>1</v>
      </c>
      <c r="R103" s="279"/>
      <c r="S103" s="281"/>
      <c r="T103" s="309">
        <f>(J103/$C101)*K103*100</f>
        <v>0</v>
      </c>
      <c r="U103" s="250">
        <f>((L103/$C101)*M103*100)+T103</f>
        <v>0</v>
      </c>
      <c r="V103" s="282">
        <f>((((N103)*O103)+((P103)*Q103)+(R103))/$C101)*100</f>
        <v>0</v>
      </c>
      <c r="W103" s="385"/>
    </row>
    <row r="104" spans="1:23" s="2" customFormat="1" ht="13.5">
      <c r="A104" s="196"/>
      <c r="B104" s="2" t="s">
        <v>374</v>
      </c>
      <c r="C104" s="269"/>
      <c r="F104" s="242"/>
      <c r="G104" s="284"/>
      <c r="H104" s="285"/>
      <c r="I104" s="286"/>
      <c r="J104" s="242" t="s">
        <v>400</v>
      </c>
      <c r="K104" s="137"/>
      <c r="L104" s="242" t="s">
        <v>400</v>
      </c>
      <c r="M104" s="137"/>
      <c r="N104" s="242" t="s">
        <v>400</v>
      </c>
      <c r="O104" s="137"/>
      <c r="P104" s="242" t="s">
        <v>400</v>
      </c>
      <c r="Q104" s="137"/>
      <c r="R104" s="242" t="s">
        <v>400</v>
      </c>
      <c r="S104" s="242"/>
      <c r="T104" s="295"/>
      <c r="U104" s="248"/>
      <c r="V104" s="248"/>
      <c r="W104" s="385"/>
    </row>
    <row r="105" spans="1:101" s="363" customFormat="1" ht="15" thickBot="1">
      <c r="A105" s="362" t="s">
        <v>375</v>
      </c>
      <c r="C105" s="364"/>
      <c r="F105" s="365"/>
      <c r="G105" s="366"/>
      <c r="H105" s="367"/>
      <c r="I105" s="368"/>
      <c r="J105" s="365"/>
      <c r="K105" s="369"/>
      <c r="L105" s="365"/>
      <c r="M105" s="369"/>
      <c r="N105" s="365"/>
      <c r="O105" s="369"/>
      <c r="P105" s="365"/>
      <c r="Q105" s="369"/>
      <c r="R105" s="365"/>
      <c r="S105" s="365"/>
      <c r="T105" s="370"/>
      <c r="U105" s="371"/>
      <c r="V105" s="371"/>
      <c r="W105" s="391"/>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row>
    <row r="106" spans="1:101" s="213" customFormat="1" ht="15" thickTop="1">
      <c r="A106" s="211" t="s">
        <v>376</v>
      </c>
      <c r="B106" s="273" t="s">
        <v>377</v>
      </c>
      <c r="C106" s="274">
        <v>0.25</v>
      </c>
      <c r="D106" s="275">
        <v>34872</v>
      </c>
      <c r="E106" s="276">
        <v>0.08333333333333333</v>
      </c>
      <c r="F106" s="277" t="s">
        <v>187</v>
      </c>
      <c r="G106" s="278">
        <v>90</v>
      </c>
      <c r="H106" s="275"/>
      <c r="I106" s="276"/>
      <c r="J106" s="279" t="s">
        <v>35</v>
      </c>
      <c r="K106" s="280">
        <v>1</v>
      </c>
      <c r="L106" s="279" t="s">
        <v>35</v>
      </c>
      <c r="M106" s="280">
        <v>1</v>
      </c>
      <c r="N106" s="279" t="s">
        <v>35</v>
      </c>
      <c r="O106" s="280"/>
      <c r="P106" s="279" t="s">
        <v>35</v>
      </c>
      <c r="Q106" s="280">
        <v>1</v>
      </c>
      <c r="R106" s="279"/>
      <c r="S106" s="281"/>
      <c r="T106" s="309" t="e">
        <f>(J106/$C106)*K106*100</f>
        <v>#VALUE!</v>
      </c>
      <c r="U106" s="250" t="e">
        <f>((L106/$C106)*M106*100)+T106</f>
        <v>#VALUE!</v>
      </c>
      <c r="V106" s="282" t="e">
        <f>((((N106)*O106)+((P106)*Q106)+(R106))/$C106)*100</f>
        <v>#VALUE!</v>
      </c>
      <c r="W106" s="386"/>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row>
    <row r="107" spans="1:23" s="2" customFormat="1" ht="13.5">
      <c r="A107" s="196"/>
      <c r="B107" s="2" t="s">
        <v>378</v>
      </c>
      <c r="C107" s="269"/>
      <c r="F107" s="242"/>
      <c r="J107" s="242" t="s">
        <v>400</v>
      </c>
      <c r="K107" s="137"/>
      <c r="L107" s="242" t="s">
        <v>400</v>
      </c>
      <c r="M107" s="137"/>
      <c r="N107" s="242" t="s">
        <v>400</v>
      </c>
      <c r="O107" s="137"/>
      <c r="P107" s="242" t="s">
        <v>400</v>
      </c>
      <c r="Q107" s="137"/>
      <c r="R107" s="242" t="s">
        <v>400</v>
      </c>
      <c r="S107" s="242"/>
      <c r="T107" s="295"/>
      <c r="U107" s="248"/>
      <c r="V107" s="272"/>
      <c r="W107" s="385"/>
    </row>
    <row r="108" spans="1:23" s="2" customFormat="1" ht="13.5">
      <c r="A108" s="196"/>
      <c r="B108" s="2" t="s">
        <v>379</v>
      </c>
      <c r="C108" s="269"/>
      <c r="F108" s="242"/>
      <c r="G108" s="283"/>
      <c r="H108" s="275"/>
      <c r="I108" s="276"/>
      <c r="J108" s="279"/>
      <c r="K108" s="280">
        <v>1</v>
      </c>
      <c r="L108" s="279"/>
      <c r="M108" s="280">
        <v>1</v>
      </c>
      <c r="N108" s="279">
        <v>45</v>
      </c>
      <c r="O108" s="280">
        <v>1</v>
      </c>
      <c r="P108" s="279"/>
      <c r="Q108" s="280">
        <v>1</v>
      </c>
      <c r="R108" s="279"/>
      <c r="S108" s="281"/>
      <c r="T108" s="309"/>
      <c r="U108" s="250"/>
      <c r="V108" s="282"/>
      <c r="W108" s="385"/>
    </row>
    <row r="109" spans="1:23" s="2" customFormat="1" ht="13.5">
      <c r="A109" s="196"/>
      <c r="C109" s="269"/>
      <c r="F109" s="242"/>
      <c r="G109" s="284"/>
      <c r="H109" s="285"/>
      <c r="I109" s="286"/>
      <c r="J109" s="242" t="s">
        <v>400</v>
      </c>
      <c r="K109" s="137"/>
      <c r="L109" s="242" t="s">
        <v>400</v>
      </c>
      <c r="M109" s="137"/>
      <c r="N109" s="242" t="s">
        <v>400</v>
      </c>
      <c r="O109" s="137" t="s">
        <v>408</v>
      </c>
      <c r="P109" s="242" t="s">
        <v>400</v>
      </c>
      <c r="Q109" s="137"/>
      <c r="R109" s="242" t="s">
        <v>400</v>
      </c>
      <c r="S109" s="242"/>
      <c r="T109" s="295"/>
      <c r="U109" s="248"/>
      <c r="V109" s="248"/>
      <c r="W109" s="385"/>
    </row>
    <row r="110" spans="1:101" s="213" customFormat="1" ht="13.5">
      <c r="A110" s="211" t="s">
        <v>380</v>
      </c>
      <c r="B110" s="273" t="s">
        <v>381</v>
      </c>
      <c r="C110" s="274">
        <v>0.09375</v>
      </c>
      <c r="D110" s="275">
        <v>34875</v>
      </c>
      <c r="E110" s="276">
        <v>0.7916666666666666</v>
      </c>
      <c r="F110" s="277">
        <v>0.8951388888888889</v>
      </c>
      <c r="G110" s="278">
        <v>75</v>
      </c>
      <c r="H110" s="275">
        <v>34907</v>
      </c>
      <c r="I110" s="276">
        <v>0.6666666666666666</v>
      </c>
      <c r="J110" s="279">
        <v>2</v>
      </c>
      <c r="K110" s="280">
        <v>1</v>
      </c>
      <c r="L110" s="279">
        <v>25</v>
      </c>
      <c r="M110" s="280">
        <v>72</v>
      </c>
      <c r="N110" s="279">
        <v>1</v>
      </c>
      <c r="O110" s="280">
        <v>36</v>
      </c>
      <c r="P110" s="279" t="s">
        <v>35</v>
      </c>
      <c r="Q110" s="280">
        <v>36</v>
      </c>
      <c r="R110" s="279"/>
      <c r="S110" s="281"/>
      <c r="T110" s="309">
        <f>(J110/$C110)*K110*100</f>
        <v>2133.333333333333</v>
      </c>
      <c r="U110" s="250">
        <f>((L110/$C110)*M110*100)+T110</f>
        <v>1922133.3333333333</v>
      </c>
      <c r="V110" s="282" t="e">
        <f>((((N110)*O110)+((P110)*Q110)+(R110))/$C110)*100</f>
        <v>#VALUE!</v>
      </c>
      <c r="W110" s="386"/>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row>
    <row r="111" spans="1:23" s="2" customFormat="1" ht="13.5">
      <c r="A111" s="196"/>
      <c r="B111" s="2" t="s">
        <v>363</v>
      </c>
      <c r="C111" s="269"/>
      <c r="F111" s="242"/>
      <c r="J111" s="242" t="s">
        <v>400</v>
      </c>
      <c r="K111" s="137" t="s">
        <v>176</v>
      </c>
      <c r="L111" s="242" t="s">
        <v>400</v>
      </c>
      <c r="M111" s="137"/>
      <c r="N111" s="242" t="s">
        <v>400</v>
      </c>
      <c r="O111" s="137"/>
      <c r="P111" s="242" t="s">
        <v>400</v>
      </c>
      <c r="Q111" s="137"/>
      <c r="R111" s="242" t="s">
        <v>400</v>
      </c>
      <c r="S111" s="242"/>
      <c r="T111" s="295"/>
      <c r="U111" s="248"/>
      <c r="V111" s="272"/>
      <c r="W111" s="385"/>
    </row>
    <row r="112" spans="1:23" s="2" customFormat="1" ht="13.5">
      <c r="A112" s="196"/>
      <c r="B112" s="2" t="s">
        <v>382</v>
      </c>
      <c r="C112" s="269"/>
      <c r="F112" s="242"/>
      <c r="G112" s="283"/>
      <c r="H112" s="275"/>
      <c r="I112" s="276"/>
      <c r="J112" s="279"/>
      <c r="K112" s="280">
        <v>1</v>
      </c>
      <c r="L112" s="279"/>
      <c r="M112" s="280">
        <v>1</v>
      </c>
      <c r="N112" s="279"/>
      <c r="O112" s="280">
        <v>1</v>
      </c>
      <c r="P112" s="279">
        <v>10</v>
      </c>
      <c r="Q112" s="280">
        <v>36</v>
      </c>
      <c r="R112" s="279"/>
      <c r="S112" s="281"/>
      <c r="T112" s="309">
        <f>(J112/$C110)*K112*100</f>
        <v>0</v>
      </c>
      <c r="U112" s="250">
        <f>((L112/$C110)*M112*100)+T112</f>
        <v>0</v>
      </c>
      <c r="V112" s="282">
        <f>((((N112)*O112)+((P112)*Q112)+(R112))/$C110)*100</f>
        <v>384000</v>
      </c>
      <c r="W112" s="385"/>
    </row>
    <row r="113" spans="1:23" s="2" customFormat="1" ht="15" thickBot="1">
      <c r="A113" s="374"/>
      <c r="B113" s="375" t="s">
        <v>508</v>
      </c>
      <c r="C113" s="376"/>
      <c r="D113" s="375"/>
      <c r="E113" s="375"/>
      <c r="F113" s="377"/>
      <c r="G113" s="407"/>
      <c r="H113" s="408"/>
      <c r="I113" s="409"/>
      <c r="J113" s="377" t="s">
        <v>400</v>
      </c>
      <c r="K113" s="378"/>
      <c r="L113" s="377" t="s">
        <v>400</v>
      </c>
      <c r="M113" s="378"/>
      <c r="N113" s="377" t="s">
        <v>400</v>
      </c>
      <c r="O113" s="378"/>
      <c r="P113" s="377" t="s">
        <v>400</v>
      </c>
      <c r="Q113" s="378" t="s">
        <v>408</v>
      </c>
      <c r="R113" s="377" t="s">
        <v>400</v>
      </c>
      <c r="S113" s="377"/>
      <c r="T113" s="379"/>
      <c r="U113" s="380"/>
      <c r="V113" s="380"/>
      <c r="W113" s="392"/>
    </row>
    <row r="114" spans="1:101" s="363" customFormat="1" ht="15" thickBot="1">
      <c r="A114" s="411" t="s">
        <v>509</v>
      </c>
      <c r="B114" s="412"/>
      <c r="C114" s="413"/>
      <c r="D114" s="412"/>
      <c r="E114" s="412"/>
      <c r="F114" s="414"/>
      <c r="G114" s="415"/>
      <c r="H114" s="416"/>
      <c r="I114" s="417"/>
      <c r="J114" s="414"/>
      <c r="K114" s="418"/>
      <c r="L114" s="414"/>
      <c r="M114" s="418"/>
      <c r="N114" s="414"/>
      <c r="O114" s="418"/>
      <c r="P114" s="414"/>
      <c r="Q114" s="418"/>
      <c r="R114" s="414"/>
      <c r="S114" s="414"/>
      <c r="T114" s="419"/>
      <c r="U114" s="420"/>
      <c r="V114" s="420"/>
      <c r="W114" s="421"/>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row>
    <row r="115" spans="1:101" s="213" customFormat="1" ht="15" thickTop="1">
      <c r="A115" s="211" t="s">
        <v>510</v>
      </c>
      <c r="B115" s="273" t="s">
        <v>511</v>
      </c>
      <c r="C115" s="274">
        <v>0.25</v>
      </c>
      <c r="D115" s="275">
        <v>34872</v>
      </c>
      <c r="E115" s="276">
        <v>0.9375</v>
      </c>
      <c r="F115" s="277" t="s">
        <v>187</v>
      </c>
      <c r="G115" s="278">
        <v>78</v>
      </c>
      <c r="H115" s="275">
        <v>34873</v>
      </c>
      <c r="I115" s="276">
        <v>0.6875</v>
      </c>
      <c r="J115" s="279">
        <v>16</v>
      </c>
      <c r="K115" s="280">
        <v>4</v>
      </c>
      <c r="L115" s="279" t="s">
        <v>35</v>
      </c>
      <c r="M115" s="280">
        <v>1</v>
      </c>
      <c r="N115" s="279" t="s">
        <v>35</v>
      </c>
      <c r="O115" s="280">
        <v>1</v>
      </c>
      <c r="P115" s="279" t="s">
        <v>35</v>
      </c>
      <c r="Q115" s="280">
        <v>1</v>
      </c>
      <c r="R115" s="279"/>
      <c r="S115" s="281"/>
      <c r="T115" s="309">
        <f>(J115/$C115)*K115*100</f>
        <v>25600</v>
      </c>
      <c r="U115" s="250" t="e">
        <f>((L115/$C115)*M115*100)+T115</f>
        <v>#VALUE!</v>
      </c>
      <c r="V115" s="282" t="e">
        <f>((((N115)*O115)+((P115)*Q115)+(R115))/$C115)*100</f>
        <v>#VALUE!</v>
      </c>
      <c r="W115" s="386"/>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row>
    <row r="116" spans="1:23" s="2" customFormat="1" ht="13.5">
      <c r="A116" s="196"/>
      <c r="B116" s="2" t="s">
        <v>512</v>
      </c>
      <c r="C116" s="269"/>
      <c r="F116" s="242"/>
      <c r="J116" s="242" t="s">
        <v>400</v>
      </c>
      <c r="K116" s="137" t="s">
        <v>35</v>
      </c>
      <c r="L116" s="242" t="s">
        <v>400</v>
      </c>
      <c r="M116" s="137"/>
      <c r="N116" s="242" t="s">
        <v>400</v>
      </c>
      <c r="O116" s="137"/>
      <c r="P116" s="242" t="s">
        <v>400</v>
      </c>
      <c r="Q116" s="137"/>
      <c r="R116" s="242" t="s">
        <v>400</v>
      </c>
      <c r="S116" s="242"/>
      <c r="T116" s="295"/>
      <c r="U116" s="248"/>
      <c r="V116" s="272"/>
      <c r="W116" s="385"/>
    </row>
    <row r="117" spans="1:23" s="2" customFormat="1" ht="13.5">
      <c r="A117" s="196"/>
      <c r="B117" s="2" t="s">
        <v>513</v>
      </c>
      <c r="C117" s="269"/>
      <c r="F117" s="242"/>
      <c r="G117" s="283"/>
      <c r="H117" s="275"/>
      <c r="I117" s="276"/>
      <c r="J117" s="279"/>
      <c r="K117" s="280">
        <v>1</v>
      </c>
      <c r="L117" s="279"/>
      <c r="M117" s="280">
        <v>1</v>
      </c>
      <c r="N117" s="279"/>
      <c r="O117" s="280">
        <v>1</v>
      </c>
      <c r="P117" s="279"/>
      <c r="Q117" s="280">
        <v>1</v>
      </c>
      <c r="R117" s="279"/>
      <c r="S117" s="281"/>
      <c r="T117" s="309">
        <f>(J117/$C115)*K117*100</f>
        <v>0</v>
      </c>
      <c r="U117" s="250">
        <f>((L117/$C115)*M117*100)+T117</f>
        <v>0</v>
      </c>
      <c r="V117" s="282">
        <f>((((N117)*O117)+((P117)*Q117)+(R117))/$C115)*100</f>
        <v>0</v>
      </c>
      <c r="W117" s="385"/>
    </row>
    <row r="118" spans="1:23" s="2" customFormat="1" ht="13.5">
      <c r="A118" s="196"/>
      <c r="B118" s="2" t="s">
        <v>514</v>
      </c>
      <c r="C118" s="269"/>
      <c r="F118" s="242"/>
      <c r="G118" s="284"/>
      <c r="H118" s="285"/>
      <c r="I118" s="286"/>
      <c r="J118" s="242" t="s">
        <v>400</v>
      </c>
      <c r="K118" s="137"/>
      <c r="L118" s="242" t="s">
        <v>400</v>
      </c>
      <c r="M118" s="137"/>
      <c r="N118" s="242" t="s">
        <v>400</v>
      </c>
      <c r="O118" s="137"/>
      <c r="P118" s="242" t="s">
        <v>400</v>
      </c>
      <c r="Q118" s="137"/>
      <c r="R118" s="242" t="s">
        <v>400</v>
      </c>
      <c r="S118" s="242"/>
      <c r="T118" s="295"/>
      <c r="U118" s="248"/>
      <c r="V118" s="248"/>
      <c r="W118" s="385"/>
    </row>
    <row r="119" spans="1:23" s="2" customFormat="1" ht="13.5">
      <c r="A119" s="196"/>
      <c r="B119" s="2" t="s">
        <v>364</v>
      </c>
      <c r="C119" s="269"/>
      <c r="F119" s="242"/>
      <c r="G119" s="284"/>
      <c r="H119" s="285"/>
      <c r="I119" s="286"/>
      <c r="J119" s="242"/>
      <c r="K119" s="137"/>
      <c r="L119" s="242"/>
      <c r="M119" s="137"/>
      <c r="N119" s="242"/>
      <c r="O119" s="137"/>
      <c r="P119" s="242"/>
      <c r="Q119" s="137"/>
      <c r="R119" s="242"/>
      <c r="S119" s="242"/>
      <c r="T119" s="295"/>
      <c r="U119" s="248"/>
      <c r="V119" s="248"/>
      <c r="W119" s="385"/>
    </row>
    <row r="120" spans="1:101" s="213" customFormat="1" ht="13.5">
      <c r="A120" s="211" t="s">
        <v>515</v>
      </c>
      <c r="B120" s="273" t="s">
        <v>436</v>
      </c>
      <c r="C120" s="274">
        <v>0.0357</v>
      </c>
      <c r="D120" s="275">
        <v>34875</v>
      </c>
      <c r="E120" s="276">
        <v>0.7916666666666666</v>
      </c>
      <c r="F120" s="277">
        <v>0.8875</v>
      </c>
      <c r="G120" s="278">
        <v>75</v>
      </c>
      <c r="H120" s="275">
        <v>34907</v>
      </c>
      <c r="I120" s="276">
        <v>0.6666666666666666</v>
      </c>
      <c r="J120" s="279">
        <v>7</v>
      </c>
      <c r="K120" s="280">
        <v>1</v>
      </c>
      <c r="L120" s="279">
        <v>24</v>
      </c>
      <c r="M120" s="280">
        <v>36</v>
      </c>
      <c r="N120" s="279">
        <v>7</v>
      </c>
      <c r="O120" s="280">
        <v>1</v>
      </c>
      <c r="P120" s="279" t="s">
        <v>35</v>
      </c>
      <c r="Q120" s="280">
        <v>1</v>
      </c>
      <c r="R120" s="279"/>
      <c r="S120" s="281"/>
      <c r="T120" s="309">
        <f>(J120/$C120)*K120*100</f>
        <v>19607.843137254902</v>
      </c>
      <c r="U120" s="250">
        <f>((L120/$C120)*M120*100)+T120</f>
        <v>2439775.9103641454</v>
      </c>
      <c r="V120" s="282" t="e">
        <f>((((N120)*O120)+((P120)*Q120)+(R120))/$C120)*100</f>
        <v>#VALUE!</v>
      </c>
      <c r="W120" s="386"/>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row>
    <row r="121" spans="1:23" s="2" customFormat="1" ht="13.5">
      <c r="A121" s="196"/>
      <c r="B121" s="2" t="s">
        <v>437</v>
      </c>
      <c r="C121" s="269"/>
      <c r="F121" s="242"/>
      <c r="J121" s="242" t="s">
        <v>400</v>
      </c>
      <c r="K121" s="137"/>
      <c r="L121" s="242" t="s">
        <v>400</v>
      </c>
      <c r="M121" s="137"/>
      <c r="N121" s="242" t="s">
        <v>400</v>
      </c>
      <c r="O121" s="137"/>
      <c r="P121" s="242" t="s">
        <v>400</v>
      </c>
      <c r="Q121" s="137"/>
      <c r="R121" s="242" t="s">
        <v>400</v>
      </c>
      <c r="S121" s="242"/>
      <c r="T121" s="295"/>
      <c r="U121" s="248"/>
      <c r="V121" s="272"/>
      <c r="W121" s="385"/>
    </row>
    <row r="122" spans="1:23" s="2" customFormat="1" ht="13.5">
      <c r="A122" s="196"/>
      <c r="B122" s="2" t="s">
        <v>365</v>
      </c>
      <c r="C122" s="269"/>
      <c r="F122" s="242"/>
      <c r="G122" s="283"/>
      <c r="H122" s="275"/>
      <c r="I122" s="276"/>
      <c r="J122" s="279"/>
      <c r="K122" s="280">
        <v>1</v>
      </c>
      <c r="L122" s="279"/>
      <c r="M122" s="280">
        <v>1</v>
      </c>
      <c r="N122" s="279"/>
      <c r="O122" s="280">
        <v>1</v>
      </c>
      <c r="P122" s="279"/>
      <c r="Q122" s="280">
        <v>1</v>
      </c>
      <c r="R122" s="279"/>
      <c r="S122" s="281"/>
      <c r="T122" s="309">
        <f>(J122/$C120)*K122*100</f>
        <v>0</v>
      </c>
      <c r="U122" s="250">
        <f>((L122/$C120)*M122*100)+T122</f>
        <v>0</v>
      </c>
      <c r="V122" s="282">
        <f>((((N122)*O122)+((P122)*Q122)+(R122))/$C120)*100</f>
        <v>0</v>
      </c>
      <c r="W122" s="385"/>
    </row>
    <row r="123" spans="1:23" s="2" customFormat="1" ht="13.5">
      <c r="A123" s="196"/>
      <c r="B123" s="2" t="s">
        <v>578</v>
      </c>
      <c r="C123" s="269"/>
      <c r="F123" s="242"/>
      <c r="G123" s="284"/>
      <c r="H123" s="285"/>
      <c r="I123" s="286"/>
      <c r="J123" s="242" t="s">
        <v>400</v>
      </c>
      <c r="K123" s="137"/>
      <c r="L123" s="242" t="s">
        <v>400</v>
      </c>
      <c r="M123" s="137"/>
      <c r="N123" s="242" t="s">
        <v>400</v>
      </c>
      <c r="O123" s="137"/>
      <c r="P123" s="242" t="s">
        <v>400</v>
      </c>
      <c r="Q123" s="137"/>
      <c r="R123" s="242" t="s">
        <v>400</v>
      </c>
      <c r="S123" s="242"/>
      <c r="T123" s="295"/>
      <c r="U123" s="248"/>
      <c r="V123" s="248"/>
      <c r="W123" s="385"/>
    </row>
    <row r="124" spans="1:101" s="213" customFormat="1" ht="13.5">
      <c r="A124" s="211" t="s">
        <v>579</v>
      </c>
      <c r="B124" s="273" t="s">
        <v>580</v>
      </c>
      <c r="C124" s="274">
        <v>0.0357</v>
      </c>
      <c r="D124" s="275">
        <v>34875</v>
      </c>
      <c r="E124" s="276">
        <v>0.7916666666666666</v>
      </c>
      <c r="F124" s="277">
        <v>0.8909722222222222</v>
      </c>
      <c r="G124" s="278">
        <v>75</v>
      </c>
      <c r="H124" s="275">
        <v>34907</v>
      </c>
      <c r="I124" s="276">
        <v>0.6666666666666666</v>
      </c>
      <c r="J124" s="279">
        <v>8</v>
      </c>
      <c r="K124" s="280">
        <v>1</v>
      </c>
      <c r="L124" s="279">
        <v>15</v>
      </c>
      <c r="M124" s="280">
        <v>36</v>
      </c>
      <c r="N124" s="279">
        <v>1</v>
      </c>
      <c r="O124" s="280">
        <v>36</v>
      </c>
      <c r="P124" s="279" t="s">
        <v>35</v>
      </c>
      <c r="Q124" s="280">
        <v>1</v>
      </c>
      <c r="R124" s="279"/>
      <c r="S124" s="281"/>
      <c r="T124" s="309">
        <f>(J124/$C124)*K124*100</f>
        <v>22408.963585434172</v>
      </c>
      <c r="U124" s="250">
        <f>((L124/$C124)*M124*100)+T124</f>
        <v>1535014.005602241</v>
      </c>
      <c r="V124" s="282" t="e">
        <f>((((N124)*O124)+((P124)*Q124)+(R124))/$C124)*100</f>
        <v>#VALUE!</v>
      </c>
      <c r="W124" s="386"/>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row>
    <row r="125" spans="1:23" s="2" customFormat="1" ht="13.5">
      <c r="A125" s="196"/>
      <c r="B125" s="2" t="s">
        <v>581</v>
      </c>
      <c r="C125" s="269"/>
      <c r="F125" s="242"/>
      <c r="J125" s="242" t="s">
        <v>400</v>
      </c>
      <c r="K125" s="137"/>
      <c r="L125" s="242" t="s">
        <v>400</v>
      </c>
      <c r="M125" s="137" t="s">
        <v>35</v>
      </c>
      <c r="N125" s="242" t="s">
        <v>400</v>
      </c>
      <c r="O125" s="137"/>
      <c r="P125" s="242" t="s">
        <v>400</v>
      </c>
      <c r="Q125" s="137"/>
      <c r="R125" s="242" t="s">
        <v>400</v>
      </c>
      <c r="S125" s="242"/>
      <c r="T125" s="295"/>
      <c r="U125" s="248"/>
      <c r="V125" s="272"/>
      <c r="W125" s="385"/>
    </row>
    <row r="126" spans="1:23" s="2" customFormat="1" ht="13.5">
      <c r="A126" s="196"/>
      <c r="C126" s="269"/>
      <c r="F126" s="242"/>
      <c r="G126" s="283"/>
      <c r="H126" s="275"/>
      <c r="I126" s="276"/>
      <c r="J126" s="279"/>
      <c r="K126" s="280">
        <v>1</v>
      </c>
      <c r="L126" s="279"/>
      <c r="M126" s="280">
        <v>1</v>
      </c>
      <c r="N126" s="279"/>
      <c r="O126" s="280">
        <v>1</v>
      </c>
      <c r="P126" s="279"/>
      <c r="Q126" s="280">
        <v>1</v>
      </c>
      <c r="R126" s="279"/>
      <c r="S126" s="281"/>
      <c r="T126" s="309">
        <f>(J126/$C124)*K126*100</f>
        <v>0</v>
      </c>
      <c r="U126" s="250">
        <f>((L126/$C124)*M126*100)+T126</f>
        <v>0</v>
      </c>
      <c r="V126" s="282">
        <f>((((N126)*O126)+((P126)*Q126)+(R126))/$C124)*100</f>
        <v>0</v>
      </c>
      <c r="W126" s="385"/>
    </row>
    <row r="127" spans="1:23" s="2" customFormat="1" ht="13.5">
      <c r="A127" s="196"/>
      <c r="C127" s="269"/>
      <c r="F127" s="242"/>
      <c r="G127" s="284"/>
      <c r="H127" s="285"/>
      <c r="I127" s="286"/>
      <c r="J127" s="242" t="s">
        <v>400</v>
      </c>
      <c r="K127" s="137"/>
      <c r="L127" s="242" t="s">
        <v>400</v>
      </c>
      <c r="M127" s="137"/>
      <c r="N127" s="242" t="s">
        <v>400</v>
      </c>
      <c r="O127" s="137"/>
      <c r="P127" s="242" t="s">
        <v>400</v>
      </c>
      <c r="Q127" s="137"/>
      <c r="R127" s="242" t="s">
        <v>400</v>
      </c>
      <c r="S127" s="242"/>
      <c r="T127" s="295"/>
      <c r="U127" s="248"/>
      <c r="V127" s="248"/>
      <c r="W127" s="385"/>
    </row>
    <row r="128" spans="1:101" s="213" customFormat="1" ht="15" thickBot="1">
      <c r="A128" s="373" t="s">
        <v>582</v>
      </c>
      <c r="C128" s="264"/>
      <c r="F128" s="246"/>
      <c r="G128" s="337"/>
      <c r="H128" s="334"/>
      <c r="I128" s="335"/>
      <c r="J128" s="246"/>
      <c r="K128" s="265"/>
      <c r="L128" s="246"/>
      <c r="M128" s="265"/>
      <c r="N128" s="246"/>
      <c r="O128" s="265"/>
      <c r="P128" s="246"/>
      <c r="Q128" s="265"/>
      <c r="R128" s="246"/>
      <c r="S128" s="246"/>
      <c r="T128" s="309"/>
      <c r="U128" s="250"/>
      <c r="V128" s="250"/>
      <c r="W128" s="386"/>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row>
    <row r="129" spans="1:101" s="93" customFormat="1" ht="15" thickTop="1">
      <c r="A129" s="300" t="s">
        <v>583</v>
      </c>
      <c r="B129" s="301" t="s">
        <v>520</v>
      </c>
      <c r="C129" s="325">
        <v>5</v>
      </c>
      <c r="D129" s="326">
        <v>34872</v>
      </c>
      <c r="E129" s="327">
        <v>0.8006944444444444</v>
      </c>
      <c r="F129" s="328" t="s">
        <v>168</v>
      </c>
      <c r="G129" s="329">
        <v>81</v>
      </c>
      <c r="H129" s="326">
        <v>34873</v>
      </c>
      <c r="I129" s="327">
        <v>0.7930555555555556</v>
      </c>
      <c r="J129" s="330">
        <v>0</v>
      </c>
      <c r="K129" s="331">
        <v>1</v>
      </c>
      <c r="L129" s="330">
        <v>9</v>
      </c>
      <c r="M129" s="331">
        <v>4</v>
      </c>
      <c r="N129" s="330">
        <v>4</v>
      </c>
      <c r="O129" s="331">
        <v>1</v>
      </c>
      <c r="P129" s="330"/>
      <c r="Q129" s="331">
        <v>1</v>
      </c>
      <c r="R129" s="330"/>
      <c r="S129" s="332"/>
      <c r="T129" s="297">
        <f>(J129/$C129)*K129*100</f>
        <v>0</v>
      </c>
      <c r="U129" s="298">
        <f>((L129/$C129)*M129*100)+T129</f>
        <v>720</v>
      </c>
      <c r="V129" s="361">
        <f>((((N129)*O129)+((P129)*Q129)+(R129))/$C129)*100</f>
        <v>80</v>
      </c>
      <c r="W129" s="390"/>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row>
    <row r="130" spans="1:23" s="2" customFormat="1" ht="13.5">
      <c r="A130" s="196"/>
      <c r="B130" s="2" t="s">
        <v>521</v>
      </c>
      <c r="C130" s="269"/>
      <c r="F130" s="242"/>
      <c r="J130" s="242" t="s">
        <v>400</v>
      </c>
      <c r="K130" s="137"/>
      <c r="L130" s="242" t="s">
        <v>400</v>
      </c>
      <c r="M130" s="137"/>
      <c r="N130" s="242" t="s">
        <v>400</v>
      </c>
      <c r="O130" s="137"/>
      <c r="P130" s="242" t="s">
        <v>400</v>
      </c>
      <c r="Q130" s="137"/>
      <c r="R130" s="242" t="s">
        <v>400</v>
      </c>
      <c r="S130" s="242"/>
      <c r="T130" s="295"/>
      <c r="U130" s="248"/>
      <c r="V130" s="272"/>
      <c r="W130" s="385"/>
    </row>
    <row r="131" spans="1:23" s="2" customFormat="1" ht="13.5">
      <c r="A131" s="196"/>
      <c r="B131" s="2" t="s">
        <v>522</v>
      </c>
      <c r="C131" s="269"/>
      <c r="F131" s="242"/>
      <c r="G131" s="283"/>
      <c r="H131" s="275">
        <v>34874</v>
      </c>
      <c r="I131" s="276">
        <v>0.375</v>
      </c>
      <c r="J131" s="279">
        <v>1</v>
      </c>
      <c r="K131" s="280">
        <v>1</v>
      </c>
      <c r="L131" s="279">
        <v>52</v>
      </c>
      <c r="M131" s="280">
        <v>4</v>
      </c>
      <c r="N131" s="279">
        <v>14</v>
      </c>
      <c r="O131" s="280">
        <v>1</v>
      </c>
      <c r="P131" s="279">
        <v>86</v>
      </c>
      <c r="Q131" s="280">
        <v>4</v>
      </c>
      <c r="R131" s="279"/>
      <c r="S131" s="281"/>
      <c r="T131" s="309">
        <f>(J131/$C129)*K131*100</f>
        <v>20</v>
      </c>
      <c r="U131" s="250">
        <f>((L131/$C129)*M131*100)+T131</f>
        <v>4180</v>
      </c>
      <c r="V131" s="282">
        <f>((((N131)*O131)+((P131)*Q131)+(R131))/$C129)*100</f>
        <v>7159.999999999999</v>
      </c>
      <c r="W131" s="385"/>
    </row>
    <row r="132" spans="1:23" s="2" customFormat="1" ht="13.5">
      <c r="A132" s="196"/>
      <c r="B132" s="2" t="s">
        <v>523</v>
      </c>
      <c r="C132" s="269"/>
      <c r="F132" s="242"/>
      <c r="G132" s="284"/>
      <c r="H132" s="285"/>
      <c r="I132" s="286"/>
      <c r="J132" s="242" t="s">
        <v>400</v>
      </c>
      <c r="K132" s="137"/>
      <c r="L132" s="242" t="s">
        <v>400</v>
      </c>
      <c r="M132" s="137"/>
      <c r="N132" s="242" t="s">
        <v>400</v>
      </c>
      <c r="O132" s="137"/>
      <c r="P132" s="242" t="s">
        <v>400</v>
      </c>
      <c r="Q132" s="137"/>
      <c r="R132" s="242" t="s">
        <v>400</v>
      </c>
      <c r="S132" s="242"/>
      <c r="T132" s="295"/>
      <c r="U132" s="248"/>
      <c r="V132" s="248"/>
      <c r="W132" s="385"/>
    </row>
    <row r="133" spans="1:23" s="2" customFormat="1" ht="13.5">
      <c r="A133" s="196"/>
      <c r="B133" s="2" t="s">
        <v>524</v>
      </c>
      <c r="C133" s="269"/>
      <c r="F133" s="242"/>
      <c r="G133" s="284"/>
      <c r="H133" s="285"/>
      <c r="I133" s="286"/>
      <c r="J133" s="242"/>
      <c r="K133" s="137"/>
      <c r="L133" s="242"/>
      <c r="M133" s="137"/>
      <c r="N133" s="242"/>
      <c r="O133" s="137"/>
      <c r="P133" s="242"/>
      <c r="Q133" s="137"/>
      <c r="R133" s="242"/>
      <c r="S133" s="242"/>
      <c r="T133" s="295"/>
      <c r="U133" s="248"/>
      <c r="V133" s="248"/>
      <c r="W133" s="385"/>
    </row>
    <row r="134" spans="1:101" s="213" customFormat="1" ht="13.5">
      <c r="A134" s="211" t="s">
        <v>525</v>
      </c>
      <c r="B134" s="273" t="s">
        <v>526</v>
      </c>
      <c r="C134" s="274">
        <v>5</v>
      </c>
      <c r="D134" s="275">
        <v>34872</v>
      </c>
      <c r="E134" s="276">
        <v>0.8125</v>
      </c>
      <c r="F134" s="277" t="s">
        <v>527</v>
      </c>
      <c r="G134" s="278">
        <v>81</v>
      </c>
      <c r="H134" s="275">
        <v>34873</v>
      </c>
      <c r="I134" s="276">
        <v>0.7930555555555556</v>
      </c>
      <c r="J134" s="279">
        <v>1</v>
      </c>
      <c r="K134" s="280">
        <v>1</v>
      </c>
      <c r="L134" s="279">
        <v>6</v>
      </c>
      <c r="M134" s="280">
        <v>1</v>
      </c>
      <c r="N134" s="279">
        <v>2</v>
      </c>
      <c r="O134" s="280">
        <v>1</v>
      </c>
      <c r="P134" s="279">
        <v>43</v>
      </c>
      <c r="Q134" s="280">
        <v>4</v>
      </c>
      <c r="R134" s="279"/>
      <c r="S134" s="281"/>
      <c r="T134" s="309">
        <f>(J134/$C134)*K134*100</f>
        <v>20</v>
      </c>
      <c r="U134" s="250">
        <f>((L134/$C134)*M134*100)+T134</f>
        <v>140</v>
      </c>
      <c r="V134" s="282">
        <f>((((N134)*O134)+((P134)*Q134)+(R134))/$C134)*100</f>
        <v>3479.9999999999995</v>
      </c>
      <c r="W134" s="386"/>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row>
    <row r="135" spans="1:23" s="2" customFormat="1" ht="13.5">
      <c r="A135" s="196"/>
      <c r="B135" s="2" t="s">
        <v>528</v>
      </c>
      <c r="C135" s="269"/>
      <c r="F135" s="242"/>
      <c r="J135" s="242" t="s">
        <v>400</v>
      </c>
      <c r="K135" s="137"/>
      <c r="L135" s="242" t="s">
        <v>400</v>
      </c>
      <c r="M135" s="137"/>
      <c r="N135" s="242" t="s">
        <v>400</v>
      </c>
      <c r="O135" s="137"/>
      <c r="P135" s="242" t="s">
        <v>400</v>
      </c>
      <c r="Q135" s="137"/>
      <c r="R135" s="242" t="s">
        <v>400</v>
      </c>
      <c r="S135" s="242"/>
      <c r="T135" s="295"/>
      <c r="U135" s="248"/>
      <c r="V135" s="272"/>
      <c r="W135" s="385"/>
    </row>
    <row r="136" spans="1:23" s="2" customFormat="1" ht="13.5">
      <c r="A136" s="196"/>
      <c r="B136" s="2" t="s">
        <v>529</v>
      </c>
      <c r="C136" s="269"/>
      <c r="F136" s="242"/>
      <c r="G136" s="283"/>
      <c r="H136" s="275">
        <v>34874</v>
      </c>
      <c r="I136" s="276">
        <v>0.375</v>
      </c>
      <c r="J136" s="279">
        <v>3</v>
      </c>
      <c r="K136" s="280">
        <v>1</v>
      </c>
      <c r="L136" s="279">
        <v>42</v>
      </c>
      <c r="M136" s="280">
        <v>4</v>
      </c>
      <c r="N136" s="279">
        <v>2</v>
      </c>
      <c r="O136" s="280">
        <v>1</v>
      </c>
      <c r="P136" s="279">
        <v>64</v>
      </c>
      <c r="Q136" s="280">
        <v>4</v>
      </c>
      <c r="R136" s="279"/>
      <c r="S136" s="281"/>
      <c r="T136" s="309">
        <f>(J136/$C134)*K136*100</f>
        <v>60</v>
      </c>
      <c r="U136" s="250">
        <f>((L136/$C134)*M136*100)+T136</f>
        <v>3420</v>
      </c>
      <c r="V136" s="282">
        <f>((((N136)*O136)+((P136)*Q136)+(R136))/$C134)*100</f>
        <v>5160</v>
      </c>
      <c r="W136" s="385"/>
    </row>
    <row r="137" spans="1:23" s="2" customFormat="1" ht="13.5">
      <c r="A137" s="196"/>
      <c r="C137" s="269"/>
      <c r="F137" s="242"/>
      <c r="G137" s="284"/>
      <c r="H137" s="285"/>
      <c r="I137" s="286"/>
      <c r="J137" s="242" t="s">
        <v>400</v>
      </c>
      <c r="K137" s="137"/>
      <c r="L137" s="242" t="s">
        <v>400</v>
      </c>
      <c r="M137" s="137"/>
      <c r="N137" s="242" t="s">
        <v>400</v>
      </c>
      <c r="O137" s="137"/>
      <c r="P137" s="242" t="s">
        <v>400</v>
      </c>
      <c r="Q137" s="137"/>
      <c r="R137" s="242" t="s">
        <v>400</v>
      </c>
      <c r="S137" s="242"/>
      <c r="T137" s="295"/>
      <c r="U137" s="248"/>
      <c r="V137" s="248"/>
      <c r="W137" s="385"/>
    </row>
    <row r="138" spans="1:101" s="213" customFormat="1" ht="13.5">
      <c r="A138" s="211" t="s">
        <v>530</v>
      </c>
      <c r="B138" s="273" t="s">
        <v>531</v>
      </c>
      <c r="C138" s="274">
        <v>2</v>
      </c>
      <c r="D138" s="275">
        <v>34872</v>
      </c>
      <c r="E138" s="276">
        <v>0.8125</v>
      </c>
      <c r="F138" s="277" t="s">
        <v>532</v>
      </c>
      <c r="G138" s="278">
        <v>81</v>
      </c>
      <c r="H138" s="275"/>
      <c r="I138" s="276"/>
      <c r="J138" s="279">
        <v>2</v>
      </c>
      <c r="K138" s="280">
        <v>1</v>
      </c>
      <c r="L138" s="279">
        <v>200</v>
      </c>
      <c r="M138" s="280">
        <v>2</v>
      </c>
      <c r="N138" s="279">
        <v>0</v>
      </c>
      <c r="O138" s="280">
        <v>1</v>
      </c>
      <c r="P138" s="279">
        <v>300</v>
      </c>
      <c r="Q138" s="280">
        <v>2</v>
      </c>
      <c r="R138" s="279"/>
      <c r="S138" s="281"/>
      <c r="T138" s="309">
        <f>(J138/$C138)*K138*100</f>
        <v>100</v>
      </c>
      <c r="U138" s="250">
        <f>((L138/$C138)*M138*100)+T138</f>
        <v>20100</v>
      </c>
      <c r="V138" s="282">
        <f>((((N138)*O138)+((P138)*Q138)+(R138))/$C138)*100</f>
        <v>30000</v>
      </c>
      <c r="W138" s="386"/>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row>
    <row r="139" spans="1:23" s="2" customFormat="1" ht="13.5">
      <c r="A139" s="196"/>
      <c r="B139" s="2" t="s">
        <v>533</v>
      </c>
      <c r="C139" s="269"/>
      <c r="F139" s="242"/>
      <c r="J139" s="242" t="s">
        <v>400</v>
      </c>
      <c r="K139" s="137"/>
      <c r="L139" s="242" t="s">
        <v>400</v>
      </c>
      <c r="M139" s="137" t="s">
        <v>534</v>
      </c>
      <c r="N139" s="242" t="s">
        <v>400</v>
      </c>
      <c r="O139" s="137"/>
      <c r="P139" s="242" t="s">
        <v>400</v>
      </c>
      <c r="Q139" s="137" t="s">
        <v>534</v>
      </c>
      <c r="R139" s="242" t="s">
        <v>400</v>
      </c>
      <c r="S139" s="242"/>
      <c r="T139" s="295"/>
      <c r="U139" s="248"/>
      <c r="V139" s="272"/>
      <c r="W139" s="385"/>
    </row>
    <row r="140" spans="1:23" s="2" customFormat="1" ht="13.5">
      <c r="A140" s="196"/>
      <c r="B140" s="2" t="s">
        <v>535</v>
      </c>
      <c r="C140" s="269"/>
      <c r="F140" s="242"/>
      <c r="G140" s="283"/>
      <c r="H140" s="275"/>
      <c r="I140" s="276"/>
      <c r="J140" s="279"/>
      <c r="K140" s="280">
        <v>1</v>
      </c>
      <c r="L140" s="279"/>
      <c r="M140" s="280">
        <v>1</v>
      </c>
      <c r="N140" s="279"/>
      <c r="O140" s="280">
        <v>1</v>
      </c>
      <c r="P140" s="279"/>
      <c r="Q140" s="280">
        <v>1</v>
      </c>
      <c r="R140" s="279"/>
      <c r="S140" s="281"/>
      <c r="T140" s="309">
        <f>(J140/$C138)*K140*100</f>
        <v>0</v>
      </c>
      <c r="U140" s="250">
        <f>((L140/$C138)*M140*100)+T140</f>
        <v>0</v>
      </c>
      <c r="V140" s="282">
        <f>((((N140)*O140)+((P140)*Q140)+(R140))/$C138)*100</f>
        <v>0</v>
      </c>
      <c r="W140" s="385"/>
    </row>
    <row r="141" spans="1:23" s="2" customFormat="1" ht="13.5">
      <c r="A141" s="196"/>
      <c r="B141" s="2" t="s">
        <v>536</v>
      </c>
      <c r="C141" s="269"/>
      <c r="F141" s="242"/>
      <c r="G141" s="284"/>
      <c r="H141" s="285"/>
      <c r="I141" s="286"/>
      <c r="J141" s="242" t="s">
        <v>400</v>
      </c>
      <c r="K141" s="137"/>
      <c r="L141" s="242" t="s">
        <v>400</v>
      </c>
      <c r="M141" s="137"/>
      <c r="N141" s="242" t="s">
        <v>400</v>
      </c>
      <c r="O141" s="137"/>
      <c r="P141" s="242" t="s">
        <v>400</v>
      </c>
      <c r="Q141" s="137"/>
      <c r="R141" s="242" t="s">
        <v>400</v>
      </c>
      <c r="S141" s="242"/>
      <c r="T141" s="295"/>
      <c r="U141" s="248"/>
      <c r="V141" s="248"/>
      <c r="W141" s="385"/>
    </row>
    <row r="142" spans="1:101" s="213" customFormat="1" ht="13.5">
      <c r="A142" s="211" t="s">
        <v>537</v>
      </c>
      <c r="B142" s="273" t="s">
        <v>538</v>
      </c>
      <c r="C142" s="274">
        <v>1</v>
      </c>
      <c r="D142" s="275">
        <v>34872</v>
      </c>
      <c r="E142" s="276">
        <v>0.8125</v>
      </c>
      <c r="F142" s="277" t="s">
        <v>539</v>
      </c>
      <c r="G142" s="278">
        <v>81</v>
      </c>
      <c r="H142" s="275">
        <v>34873</v>
      </c>
      <c r="I142" s="276">
        <v>0.6875</v>
      </c>
      <c r="J142" s="279">
        <v>4</v>
      </c>
      <c r="K142" s="280">
        <v>1</v>
      </c>
      <c r="L142" s="279">
        <v>20</v>
      </c>
      <c r="M142" s="280">
        <v>4</v>
      </c>
      <c r="N142" s="279">
        <v>0</v>
      </c>
      <c r="O142" s="280">
        <v>1</v>
      </c>
      <c r="P142" s="279">
        <v>34</v>
      </c>
      <c r="Q142" s="280">
        <v>36</v>
      </c>
      <c r="R142" s="279"/>
      <c r="S142" s="281"/>
      <c r="T142" s="309">
        <f>(J142/$C142)*K142*100</f>
        <v>400</v>
      </c>
      <c r="U142" s="250">
        <f>((L142/$C142)*M142*100)+T142</f>
        <v>8400</v>
      </c>
      <c r="V142" s="282">
        <f>((((N142)*O142)+((P142)*Q142)+(R142))/$C142)*100</f>
        <v>122400</v>
      </c>
      <c r="W142" s="386"/>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row>
    <row r="143" spans="1:23" s="2" customFormat="1" ht="13.5">
      <c r="A143" s="196"/>
      <c r="B143" s="2" t="s">
        <v>417</v>
      </c>
      <c r="C143" s="269"/>
      <c r="F143" s="242"/>
      <c r="J143" s="242" t="s">
        <v>400</v>
      </c>
      <c r="K143" s="137" t="s">
        <v>114</v>
      </c>
      <c r="L143" s="242" t="s">
        <v>400</v>
      </c>
      <c r="M143" s="137"/>
      <c r="N143" s="242" t="s">
        <v>400</v>
      </c>
      <c r="O143" s="137"/>
      <c r="P143" s="242" t="s">
        <v>400</v>
      </c>
      <c r="Q143" s="137"/>
      <c r="R143" s="242" t="s">
        <v>400</v>
      </c>
      <c r="S143" s="242"/>
      <c r="T143" s="295"/>
      <c r="U143" s="248"/>
      <c r="V143" s="272"/>
      <c r="W143" s="385"/>
    </row>
    <row r="144" spans="1:23" s="2" customFormat="1" ht="13.5">
      <c r="A144" s="196"/>
      <c r="B144" s="2" t="s">
        <v>418</v>
      </c>
      <c r="C144" s="269"/>
      <c r="F144" s="242"/>
      <c r="G144" s="283"/>
      <c r="H144" s="275">
        <v>34874</v>
      </c>
      <c r="I144" s="276">
        <v>0.375</v>
      </c>
      <c r="J144" s="279">
        <v>1</v>
      </c>
      <c r="K144" s="280">
        <v>1</v>
      </c>
      <c r="L144" s="279">
        <v>20</v>
      </c>
      <c r="M144" s="280">
        <v>1</v>
      </c>
      <c r="N144" s="279">
        <v>14</v>
      </c>
      <c r="O144" s="280">
        <v>1</v>
      </c>
      <c r="P144" s="279">
        <v>34</v>
      </c>
      <c r="Q144" s="280">
        <v>36</v>
      </c>
      <c r="R144" s="279"/>
      <c r="S144" s="281"/>
      <c r="T144" s="309">
        <f>(J144/$C142)*K144*100</f>
        <v>100</v>
      </c>
      <c r="U144" s="250">
        <f>((L144/$C142)*M144*100)+T144</f>
        <v>2100</v>
      </c>
      <c r="V144" s="282">
        <f>((((N144)*O144)+((P144)*Q144)+(R144))/$C142)*100</f>
        <v>123800</v>
      </c>
      <c r="W144" s="385"/>
    </row>
    <row r="145" spans="1:23" s="2" customFormat="1" ht="13.5">
      <c r="A145" s="196"/>
      <c r="C145" s="269"/>
      <c r="F145" s="242"/>
      <c r="G145" s="284"/>
      <c r="H145" s="285"/>
      <c r="I145" s="286"/>
      <c r="J145" s="242" t="s">
        <v>400</v>
      </c>
      <c r="K145" s="137"/>
      <c r="L145" s="242" t="s">
        <v>400</v>
      </c>
      <c r="M145" s="137"/>
      <c r="N145" s="242" t="s">
        <v>400</v>
      </c>
      <c r="O145" s="137"/>
      <c r="P145" s="242" t="s">
        <v>400</v>
      </c>
      <c r="Q145" s="137"/>
      <c r="R145" s="242" t="s">
        <v>400</v>
      </c>
      <c r="S145" s="242"/>
      <c r="T145" s="295"/>
      <c r="U145" s="248"/>
      <c r="V145" s="248"/>
      <c r="W145" s="385"/>
    </row>
    <row r="146" spans="1:101" s="213" customFormat="1" ht="13.5">
      <c r="A146" s="211" t="s">
        <v>419</v>
      </c>
      <c r="B146" s="273" t="s">
        <v>420</v>
      </c>
      <c r="C146" s="274">
        <v>1</v>
      </c>
      <c r="D146" s="275">
        <v>34875</v>
      </c>
      <c r="E146" s="276">
        <v>0.8645833333333334</v>
      </c>
      <c r="F146" s="277">
        <v>0.9006944444444445</v>
      </c>
      <c r="G146" s="278">
        <v>75</v>
      </c>
      <c r="H146" s="275">
        <v>34907</v>
      </c>
      <c r="I146" s="276">
        <v>0.625</v>
      </c>
      <c r="J146" s="279">
        <v>3</v>
      </c>
      <c r="K146" s="280">
        <v>1</v>
      </c>
      <c r="L146" s="279">
        <v>36</v>
      </c>
      <c r="M146" s="280">
        <v>4</v>
      </c>
      <c r="N146" s="279">
        <v>5</v>
      </c>
      <c r="O146" s="280">
        <v>1</v>
      </c>
      <c r="P146" s="279">
        <v>26</v>
      </c>
      <c r="Q146" s="280">
        <v>36</v>
      </c>
      <c r="R146" s="279"/>
      <c r="S146" s="281"/>
      <c r="T146" s="309">
        <f>(J146/$C146)*K146*100</f>
        <v>300</v>
      </c>
      <c r="U146" s="250">
        <f>((L146/$C146)*M146*100)+T146</f>
        <v>14700</v>
      </c>
      <c r="V146" s="282">
        <f>((((N146)*O146)+((P146)*Q146)+(R146))/$C146)*100</f>
        <v>94100</v>
      </c>
      <c r="W146" s="386"/>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row>
    <row r="147" spans="1:23" s="2" customFormat="1" ht="13.5">
      <c r="A147" s="196"/>
      <c r="B147" s="2" t="s">
        <v>421</v>
      </c>
      <c r="C147" s="269"/>
      <c r="F147" s="242"/>
      <c r="H147" s="2" t="s">
        <v>405</v>
      </c>
      <c r="J147" s="242" t="s">
        <v>400</v>
      </c>
      <c r="K147" s="137"/>
      <c r="L147" s="242" t="s">
        <v>400</v>
      </c>
      <c r="M147" s="137"/>
      <c r="N147" s="242" t="s">
        <v>400</v>
      </c>
      <c r="O147" s="137"/>
      <c r="P147" s="242" t="s">
        <v>400</v>
      </c>
      <c r="Q147" s="137" t="s">
        <v>268</v>
      </c>
      <c r="R147" s="242" t="s">
        <v>400</v>
      </c>
      <c r="S147" s="242"/>
      <c r="T147" s="295"/>
      <c r="U147" s="248"/>
      <c r="V147" s="272"/>
      <c r="W147" s="385"/>
    </row>
    <row r="148" spans="1:23" s="2" customFormat="1" ht="13.5">
      <c r="A148" s="196"/>
      <c r="B148" s="2" t="s">
        <v>422</v>
      </c>
      <c r="C148" s="269"/>
      <c r="F148" s="242"/>
      <c r="G148" s="283"/>
      <c r="H148" s="275"/>
      <c r="I148" s="276"/>
      <c r="J148" s="279"/>
      <c r="K148" s="280">
        <v>1</v>
      </c>
      <c r="L148" s="279"/>
      <c r="M148" s="280">
        <v>1</v>
      </c>
      <c r="N148" s="279"/>
      <c r="O148" s="280">
        <v>1</v>
      </c>
      <c r="P148" s="279">
        <v>16</v>
      </c>
      <c r="Q148" s="280">
        <v>4</v>
      </c>
      <c r="R148" s="279"/>
      <c r="S148" s="281"/>
      <c r="T148" s="309">
        <f>(J148/$C146)*K148*100</f>
        <v>0</v>
      </c>
      <c r="U148" s="250">
        <f>((L148/$C146)*M148*100)+T148</f>
        <v>0</v>
      </c>
      <c r="V148" s="282">
        <f>((((N148)*O148)+((P148)*Q148)+(R148))/$C146)*100</f>
        <v>6400</v>
      </c>
      <c r="W148" s="385"/>
    </row>
    <row r="149" spans="1:23" s="2" customFormat="1" ht="13.5">
      <c r="A149" s="196"/>
      <c r="B149" s="2" t="s">
        <v>423</v>
      </c>
      <c r="C149" s="269"/>
      <c r="F149" s="242"/>
      <c r="G149" s="284"/>
      <c r="H149" s="285"/>
      <c r="I149" s="286"/>
      <c r="J149" s="242" t="s">
        <v>400</v>
      </c>
      <c r="K149" s="137"/>
      <c r="L149" s="242" t="s">
        <v>400</v>
      </c>
      <c r="M149" s="137"/>
      <c r="N149" s="242" t="s">
        <v>400</v>
      </c>
      <c r="O149" s="137"/>
      <c r="P149" s="242" t="s">
        <v>400</v>
      </c>
      <c r="Q149" s="137" t="s">
        <v>408</v>
      </c>
      <c r="R149" s="242" t="s">
        <v>400</v>
      </c>
      <c r="S149" s="242"/>
      <c r="T149" s="295"/>
      <c r="U149" s="248"/>
      <c r="V149" s="248"/>
      <c r="W149" s="385"/>
    </row>
    <row r="150" spans="1:23" s="2" customFormat="1" ht="13.5">
      <c r="A150" s="196"/>
      <c r="C150" s="269"/>
      <c r="F150" s="242"/>
      <c r="G150" s="284"/>
      <c r="H150" s="285"/>
      <c r="I150" s="286"/>
      <c r="J150" s="242"/>
      <c r="K150" s="137"/>
      <c r="L150" s="242"/>
      <c r="M150" s="137"/>
      <c r="N150" s="242"/>
      <c r="O150" s="137"/>
      <c r="P150" s="242"/>
      <c r="Q150" s="137"/>
      <c r="R150" s="242"/>
      <c r="S150" s="242"/>
      <c r="T150" s="295"/>
      <c r="U150" s="248"/>
      <c r="V150" s="248"/>
      <c r="W150" s="385"/>
    </row>
    <row r="151" spans="1:101" s="213" customFormat="1" ht="15" thickBot="1">
      <c r="A151" s="373" t="s">
        <v>595</v>
      </c>
      <c r="C151" s="264"/>
      <c r="F151" s="246"/>
      <c r="G151" s="337"/>
      <c r="H151" s="334"/>
      <c r="I151" s="335"/>
      <c r="J151" s="246"/>
      <c r="K151" s="265"/>
      <c r="L151" s="246"/>
      <c r="M151" s="265"/>
      <c r="N151" s="246"/>
      <c r="O151" s="265"/>
      <c r="P151" s="246"/>
      <c r="Q151" s="265"/>
      <c r="R151" s="246"/>
      <c r="S151" s="246"/>
      <c r="T151" s="309"/>
      <c r="U151" s="250"/>
      <c r="V151" s="250"/>
      <c r="W151" s="386"/>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row>
    <row r="152" spans="1:101" s="93" customFormat="1" ht="15" thickTop="1">
      <c r="A152" s="300" t="s">
        <v>596</v>
      </c>
      <c r="B152" s="301" t="s">
        <v>597</v>
      </c>
      <c r="C152" s="325">
        <v>150</v>
      </c>
      <c r="D152" s="326">
        <v>34875</v>
      </c>
      <c r="E152" s="327">
        <v>0.4895833333333333</v>
      </c>
      <c r="F152" s="328" t="s">
        <v>598</v>
      </c>
      <c r="G152" s="329">
        <v>76</v>
      </c>
      <c r="H152" s="326">
        <v>34876</v>
      </c>
      <c r="I152" s="327">
        <v>0.4305555555555556</v>
      </c>
      <c r="J152" s="330">
        <v>0</v>
      </c>
      <c r="K152" s="331">
        <v>1</v>
      </c>
      <c r="L152" s="330">
        <v>5</v>
      </c>
      <c r="M152" s="331">
        <v>1</v>
      </c>
      <c r="N152" s="330">
        <v>0</v>
      </c>
      <c r="O152" s="331">
        <v>1</v>
      </c>
      <c r="P152" s="330">
        <v>0</v>
      </c>
      <c r="Q152" s="331">
        <v>1</v>
      </c>
      <c r="R152" s="330"/>
      <c r="S152" s="332"/>
      <c r="T152" s="297">
        <f>(J152/$C152)*K152*100</f>
        <v>0</v>
      </c>
      <c r="U152" s="298">
        <f>((L152/$C152)*M152*100)+T152</f>
        <v>3.3333333333333335</v>
      </c>
      <c r="V152" s="361">
        <f>((((N152)*O152)+((P152)*Q152)+(R152))/$C152)*100</f>
        <v>0</v>
      </c>
      <c r="W152" s="390"/>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row>
    <row r="153" spans="1:23" s="2" customFormat="1" ht="13.5">
      <c r="A153" s="196"/>
      <c r="B153" s="2" t="s">
        <v>599</v>
      </c>
      <c r="C153" s="269"/>
      <c r="F153" s="242"/>
      <c r="J153" s="242" t="s">
        <v>400</v>
      </c>
      <c r="K153" s="137"/>
      <c r="L153" s="242" t="s">
        <v>400</v>
      </c>
      <c r="M153" s="137"/>
      <c r="N153" s="242" t="s">
        <v>400</v>
      </c>
      <c r="O153" s="137"/>
      <c r="P153" s="242" t="s">
        <v>400</v>
      </c>
      <c r="Q153" s="137" t="s">
        <v>600</v>
      </c>
      <c r="R153" s="242" t="s">
        <v>400</v>
      </c>
      <c r="S153" s="242"/>
      <c r="T153" s="295"/>
      <c r="U153" s="248"/>
      <c r="V153" s="272"/>
      <c r="W153" s="385"/>
    </row>
    <row r="154" spans="1:23" s="2" customFormat="1" ht="13.5">
      <c r="A154" s="196"/>
      <c r="B154" s="2" t="s">
        <v>601</v>
      </c>
      <c r="C154" s="269"/>
      <c r="F154" s="242"/>
      <c r="G154" s="283"/>
      <c r="H154" s="275">
        <v>34877</v>
      </c>
      <c r="I154" s="276">
        <v>0.625</v>
      </c>
      <c r="J154" s="279">
        <v>0</v>
      </c>
      <c r="K154" s="280">
        <v>1</v>
      </c>
      <c r="L154" s="279">
        <v>5</v>
      </c>
      <c r="M154" s="280">
        <v>1</v>
      </c>
      <c r="N154" s="279">
        <v>0</v>
      </c>
      <c r="O154" s="280">
        <v>1</v>
      </c>
      <c r="P154" s="279">
        <v>26</v>
      </c>
      <c r="Q154" s="280">
        <v>41</v>
      </c>
      <c r="R154" s="279"/>
      <c r="S154" s="281"/>
      <c r="T154" s="309">
        <f>(J154/$C152)*K154*100</f>
        <v>0</v>
      </c>
      <c r="U154" s="250">
        <f>((L154/$C152)*M154*100)+T154</f>
        <v>3.3333333333333335</v>
      </c>
      <c r="V154" s="282">
        <f>((((N154)*O154)+((P154)*Q154)+(R154))/$C152)*100</f>
        <v>710.6666666666666</v>
      </c>
      <c r="W154" s="385"/>
    </row>
    <row r="155" spans="1:23" s="2" customFormat="1" ht="13.5">
      <c r="A155" s="196"/>
      <c r="C155" s="269"/>
      <c r="F155" s="242"/>
      <c r="G155" s="284" t="s">
        <v>602</v>
      </c>
      <c r="H155" s="285"/>
      <c r="I155" s="286"/>
      <c r="J155" s="242" t="s">
        <v>400</v>
      </c>
      <c r="K155" s="137"/>
      <c r="L155" s="242" t="s">
        <v>400</v>
      </c>
      <c r="M155" s="137"/>
      <c r="N155" s="242" t="s">
        <v>400</v>
      </c>
      <c r="O155" s="137"/>
      <c r="P155" s="242" t="s">
        <v>400</v>
      </c>
      <c r="Q155" s="137" t="s">
        <v>603</v>
      </c>
      <c r="R155" s="242" t="s">
        <v>400</v>
      </c>
      <c r="S155" s="242"/>
      <c r="T155" s="295"/>
      <c r="U155" s="248"/>
      <c r="V155" s="248"/>
      <c r="W155" s="385"/>
    </row>
    <row r="156" spans="1:101" s="213" customFormat="1" ht="13.5">
      <c r="A156" s="211" t="s">
        <v>604</v>
      </c>
      <c r="B156" s="273" t="s">
        <v>605</v>
      </c>
      <c r="C156" s="274">
        <v>5</v>
      </c>
      <c r="D156" s="275">
        <v>34872</v>
      </c>
      <c r="E156" s="276">
        <v>0.5416666666666666</v>
      </c>
      <c r="F156" s="277" t="s">
        <v>187</v>
      </c>
      <c r="G156" s="278">
        <v>90</v>
      </c>
      <c r="H156" s="275"/>
      <c r="I156" s="276"/>
      <c r="J156" s="279">
        <v>0</v>
      </c>
      <c r="K156" s="280">
        <v>1</v>
      </c>
      <c r="L156" s="279">
        <v>1</v>
      </c>
      <c r="M156" s="280">
        <v>1</v>
      </c>
      <c r="N156" s="279">
        <v>0</v>
      </c>
      <c r="O156" s="280">
        <v>1</v>
      </c>
      <c r="P156" s="279">
        <v>45</v>
      </c>
      <c r="Q156" s="280">
        <v>72</v>
      </c>
      <c r="R156" s="279"/>
      <c r="S156" s="281"/>
      <c r="T156" s="309">
        <f>(J156/$C156)*K156*100</f>
        <v>0</v>
      </c>
      <c r="U156" s="250">
        <f>((L156/$C156)*M156*100)+T156</f>
        <v>20</v>
      </c>
      <c r="V156" s="282">
        <f>((((N156)*O156)+((P156)*Q156)+(R156))/$C156)*100</f>
        <v>64800</v>
      </c>
      <c r="W156" s="386"/>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row>
    <row r="157" spans="1:23" s="2" customFormat="1" ht="13.5">
      <c r="A157" s="196"/>
      <c r="B157" s="2" t="s">
        <v>606</v>
      </c>
      <c r="C157" s="269"/>
      <c r="F157" s="242"/>
      <c r="J157" s="242" t="s">
        <v>400</v>
      </c>
      <c r="K157" s="137"/>
      <c r="L157" s="242" t="s">
        <v>400</v>
      </c>
      <c r="M157" s="137"/>
      <c r="N157" s="242" t="s">
        <v>400</v>
      </c>
      <c r="O157" s="137"/>
      <c r="P157" s="242" t="s">
        <v>607</v>
      </c>
      <c r="Q157" s="137"/>
      <c r="R157" s="242" t="s">
        <v>400</v>
      </c>
      <c r="S157" s="242"/>
      <c r="T157" s="295"/>
      <c r="U157" s="248"/>
      <c r="V157" s="272"/>
      <c r="W157" s="385"/>
    </row>
    <row r="158" spans="1:23" s="2" customFormat="1" ht="13.5">
      <c r="A158" s="196"/>
      <c r="B158" s="2" t="s">
        <v>608</v>
      </c>
      <c r="C158" s="269"/>
      <c r="F158" s="242"/>
      <c r="G158" s="283"/>
      <c r="H158" s="275"/>
      <c r="I158" s="276"/>
      <c r="J158" s="279"/>
      <c r="K158" s="280">
        <v>1</v>
      </c>
      <c r="L158" s="279"/>
      <c r="M158" s="280">
        <v>1</v>
      </c>
      <c r="N158" s="279"/>
      <c r="O158" s="280">
        <v>1</v>
      </c>
      <c r="P158" s="279"/>
      <c r="Q158" s="280">
        <v>1</v>
      </c>
      <c r="R158" s="279"/>
      <c r="S158" s="281"/>
      <c r="T158" s="309"/>
      <c r="U158" s="250"/>
      <c r="V158" s="282"/>
      <c r="W158" s="385"/>
    </row>
    <row r="159" spans="1:23" s="2" customFormat="1" ht="15" thickBot="1">
      <c r="A159" s="196"/>
      <c r="B159" s="2" t="s">
        <v>609</v>
      </c>
      <c r="C159" s="269"/>
      <c r="F159" s="242"/>
      <c r="G159" s="284"/>
      <c r="H159" s="285"/>
      <c r="I159" s="286"/>
      <c r="J159" s="242" t="s">
        <v>400</v>
      </c>
      <c r="K159" s="137"/>
      <c r="L159" s="242" t="s">
        <v>400</v>
      </c>
      <c r="M159" s="137"/>
      <c r="N159" s="242" t="s">
        <v>400</v>
      </c>
      <c r="O159" s="137"/>
      <c r="P159" s="242" t="s">
        <v>400</v>
      </c>
      <c r="Q159" s="137"/>
      <c r="R159" s="242" t="s">
        <v>400</v>
      </c>
      <c r="S159" s="242"/>
      <c r="T159" s="295"/>
      <c r="U159" s="248"/>
      <c r="V159" s="248"/>
      <c r="W159" s="385"/>
    </row>
    <row r="160" spans="1:101" s="93" customFormat="1" ht="15" thickTop="1">
      <c r="A160" s="300"/>
      <c r="C160" s="358"/>
      <c r="F160" s="307"/>
      <c r="G160" s="306"/>
      <c r="H160" s="303"/>
      <c r="I160" s="304"/>
      <c r="J160" s="307"/>
      <c r="K160" s="308"/>
      <c r="L160" s="307"/>
      <c r="M160" s="308"/>
      <c r="N160" s="307"/>
      <c r="O160" s="308"/>
      <c r="P160" s="307"/>
      <c r="Q160" s="308"/>
      <c r="R160" s="307"/>
      <c r="S160" s="307"/>
      <c r="T160" s="297"/>
      <c r="U160" s="298"/>
      <c r="V160" s="298"/>
      <c r="W160" s="390"/>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row>
    <row r="161" spans="1:23" ht="13.5">
      <c r="A161" s="219" t="s">
        <v>610</v>
      </c>
      <c r="B161" s="2"/>
      <c r="C161" s="269"/>
      <c r="D161" s="189" t="s">
        <v>611</v>
      </c>
      <c r="E161" s="2"/>
      <c r="G161" s="284"/>
      <c r="H161" s="285"/>
      <c r="I161" s="286"/>
      <c r="K161" s="137"/>
      <c r="M161" s="137"/>
      <c r="O161" s="137"/>
      <c r="Q161" s="137"/>
      <c r="W161" s="385"/>
    </row>
    <row r="162" spans="1:23" ht="13.5">
      <c r="A162" s="196" t="s">
        <v>111</v>
      </c>
      <c r="B162" s="2" t="s">
        <v>41</v>
      </c>
      <c r="C162" s="269"/>
      <c r="D162" s="2" t="s">
        <v>612</v>
      </c>
      <c r="E162" s="2"/>
      <c r="I162" s="2"/>
      <c r="K162" s="137"/>
      <c r="M162" s="137"/>
      <c r="O162" s="137"/>
      <c r="Q162" s="137"/>
      <c r="W162" s="385"/>
    </row>
    <row r="163" spans="1:23" ht="13.5">
      <c r="A163" s="196" t="s">
        <v>325</v>
      </c>
      <c r="B163" s="2" t="s">
        <v>42</v>
      </c>
      <c r="C163" s="269"/>
      <c r="D163" s="2"/>
      <c r="E163" s="2"/>
      <c r="I163" s="2"/>
      <c r="K163" s="137"/>
      <c r="M163" s="137"/>
      <c r="O163" s="137"/>
      <c r="Q163" s="137"/>
      <c r="W163" s="385"/>
    </row>
    <row r="164" spans="1:23" ht="13.5">
      <c r="A164" s="196" t="s">
        <v>327</v>
      </c>
      <c r="B164" s="2" t="s">
        <v>43</v>
      </c>
      <c r="C164" s="269"/>
      <c r="D164" s="2"/>
      <c r="E164" s="2"/>
      <c r="I164" s="2"/>
      <c r="K164" s="137"/>
      <c r="M164" s="137"/>
      <c r="O164" s="137"/>
      <c r="Q164" s="137"/>
      <c r="W164" s="385"/>
    </row>
    <row r="165" spans="1:23" ht="13.5">
      <c r="A165" s="196" t="s">
        <v>44</v>
      </c>
      <c r="B165" s="2" t="s">
        <v>45</v>
      </c>
      <c r="C165" s="269"/>
      <c r="D165" s="2"/>
      <c r="E165" s="2"/>
      <c r="I165" s="2"/>
      <c r="K165" s="137"/>
      <c r="M165" s="137"/>
      <c r="O165" s="137"/>
      <c r="Q165" s="137"/>
      <c r="W165" s="385"/>
    </row>
    <row r="166" spans="1:23" ht="13.5">
      <c r="A166" s="196" t="s">
        <v>46</v>
      </c>
      <c r="B166" s="2" t="s">
        <v>47</v>
      </c>
      <c r="C166" s="269"/>
      <c r="D166" s="2"/>
      <c r="E166" s="2"/>
      <c r="I166" s="2"/>
      <c r="K166" s="137"/>
      <c r="M166" s="137"/>
      <c r="O166" s="137"/>
      <c r="Q166" s="137"/>
      <c r="W166" s="385"/>
    </row>
    <row r="167" spans="1:23" ht="13.5">
      <c r="A167" s="196" t="s">
        <v>48</v>
      </c>
      <c r="B167" s="2" t="s">
        <v>261</v>
      </c>
      <c r="C167" s="269"/>
      <c r="D167" s="2"/>
      <c r="E167" s="2"/>
      <c r="I167" s="2"/>
      <c r="K167" s="137"/>
      <c r="M167" s="137"/>
      <c r="O167" s="137"/>
      <c r="Q167" s="137"/>
      <c r="W167" s="385"/>
    </row>
    <row r="168" spans="1:23" ht="13.5">
      <c r="A168" s="196" t="s">
        <v>49</v>
      </c>
      <c r="B168" s="2" t="s">
        <v>50</v>
      </c>
      <c r="C168" s="269"/>
      <c r="D168" s="2"/>
      <c r="E168" s="2"/>
      <c r="I168" s="2"/>
      <c r="K168" s="137"/>
      <c r="M168" s="137"/>
      <c r="O168" s="137"/>
      <c r="Q168" s="137"/>
      <c r="W168" s="385"/>
    </row>
    <row r="169" spans="1:23" ht="13.5">
      <c r="A169" s="196" t="s">
        <v>114</v>
      </c>
      <c r="B169" s="2" t="s">
        <v>51</v>
      </c>
      <c r="C169" s="269"/>
      <c r="D169" s="2"/>
      <c r="E169" s="2"/>
      <c r="I169" s="2"/>
      <c r="K169" s="137"/>
      <c r="M169" s="137"/>
      <c r="O169" s="137"/>
      <c r="Q169" s="137"/>
      <c r="W169" s="385"/>
    </row>
    <row r="170" spans="1:23" ht="13.5">
      <c r="A170" s="196" t="s">
        <v>352</v>
      </c>
      <c r="B170" s="2" t="s">
        <v>613</v>
      </c>
      <c r="C170" s="269"/>
      <c r="D170" s="2"/>
      <c r="E170" s="2"/>
      <c r="I170" s="2"/>
      <c r="K170" s="137"/>
      <c r="M170" s="137"/>
      <c r="O170" s="137"/>
      <c r="Q170" s="137"/>
      <c r="W170" s="385"/>
    </row>
    <row r="171" spans="1:23" ht="13.5">
      <c r="A171" s="196" t="s">
        <v>455</v>
      </c>
      <c r="B171" s="2" t="s">
        <v>614</v>
      </c>
      <c r="C171" s="269"/>
      <c r="D171" s="2"/>
      <c r="E171" s="2"/>
      <c r="I171" s="2"/>
      <c r="K171" s="137"/>
      <c r="M171" s="137"/>
      <c r="O171" s="137"/>
      <c r="Q171" s="137"/>
      <c r="W171" s="385"/>
    </row>
    <row r="172" spans="1:23" ht="13.5">
      <c r="A172" s="196" t="s">
        <v>600</v>
      </c>
      <c r="B172" s="2" t="s">
        <v>615</v>
      </c>
      <c r="C172" s="269"/>
      <c r="D172" s="2"/>
      <c r="E172" s="2"/>
      <c r="I172" s="2"/>
      <c r="K172" s="137"/>
      <c r="M172" s="137"/>
      <c r="O172" s="137"/>
      <c r="Q172" s="137"/>
      <c r="W172" s="385"/>
    </row>
    <row r="173" spans="1:23" ht="13.5">
      <c r="A173" s="196" t="s">
        <v>616</v>
      </c>
      <c r="B173" s="2" t="s">
        <v>617</v>
      </c>
      <c r="C173" s="269"/>
      <c r="D173" s="2"/>
      <c r="E173" s="2"/>
      <c r="I173" s="2"/>
      <c r="K173" s="137"/>
      <c r="M173" s="137"/>
      <c r="O173" s="137"/>
      <c r="Q173" s="137"/>
      <c r="W173" s="385"/>
    </row>
    <row r="174" spans="1:23" ht="15" thickBot="1">
      <c r="A174" s="374" t="s">
        <v>408</v>
      </c>
      <c r="B174" s="375" t="s">
        <v>618</v>
      </c>
      <c r="C174" s="376"/>
      <c r="D174" s="375"/>
      <c r="E174" s="375"/>
      <c r="F174" s="377"/>
      <c r="G174" s="375"/>
      <c r="H174" s="375"/>
      <c r="I174" s="375"/>
      <c r="J174" s="377"/>
      <c r="K174" s="378"/>
      <c r="L174" s="377"/>
      <c r="M174" s="378"/>
      <c r="N174" s="377"/>
      <c r="O174" s="378"/>
      <c r="P174" s="377"/>
      <c r="Q174" s="378"/>
      <c r="R174" s="377"/>
      <c r="S174" s="377"/>
      <c r="T174" s="379"/>
      <c r="U174" s="380"/>
      <c r="V174" s="380"/>
      <c r="W174" s="392"/>
    </row>
  </sheetData>
  <sheetProtection/>
  <printOptions/>
  <pageMargins left="0.5" right="0.5" top="0.5" bottom="0.5" header="0" footer="0"/>
  <pageSetup fitToHeight="99" orientation="landscape" paperSize="9" scale="66"/>
  <rowBreaks count="2" manualBreakCount="2">
    <brk id="56" max="22" man="1"/>
    <brk id="113" max="22" man="1"/>
  </rowBreaks>
</worksheet>
</file>

<file path=xl/worksheets/sheet5.xml><?xml version="1.0" encoding="utf-8"?>
<worksheet xmlns="http://schemas.openxmlformats.org/spreadsheetml/2006/main" xmlns:r="http://schemas.openxmlformats.org/officeDocument/2006/relationships">
  <sheetPr>
    <pageSetUpPr fitToPage="1"/>
  </sheetPr>
  <dimension ref="A1:Y127"/>
  <sheetViews>
    <sheetView zoomScalePageLayoutView="0" workbookViewId="0" topLeftCell="A1">
      <selection activeCell="A1" sqref="A1"/>
    </sheetView>
  </sheetViews>
  <sheetFormatPr defaultColWidth="14.50390625" defaultRowHeight="12"/>
  <cols>
    <col min="1" max="1" width="8.50390625" style="295" customWidth="1"/>
    <col min="2" max="3" width="10.50390625" style="289" customWidth="1"/>
    <col min="4" max="4" width="4.00390625" style="0" customWidth="1"/>
    <col min="5" max="5" width="33.875" style="0" customWidth="1"/>
    <col min="6" max="6" width="9.875" style="287" customWidth="1"/>
    <col min="7" max="7" width="9.375" style="0" customWidth="1"/>
    <col min="8" max="8" width="7.50390625" style="0" customWidth="1"/>
    <col min="9" max="9" width="7.00390625" style="242" customWidth="1"/>
    <col min="10" max="10" width="7.00390625" style="2" customWidth="1"/>
    <col min="11" max="11" width="8.50390625" style="2" customWidth="1"/>
    <col min="12" max="12" width="6.125" style="0" customWidth="1"/>
    <col min="13" max="13" width="4.00390625" style="242" customWidth="1"/>
    <col min="14" max="14" width="4.00390625" style="288" customWidth="1"/>
    <col min="15" max="15" width="4.875" style="242" customWidth="1"/>
    <col min="16" max="16" width="4.50390625" style="288" customWidth="1"/>
    <col min="17" max="17" width="4.00390625" style="242" customWidth="1"/>
    <col min="18" max="18" width="4.00390625" style="288" customWidth="1"/>
    <col min="19" max="19" width="4.00390625" style="242" customWidth="1"/>
    <col min="20" max="20" width="4.50390625" style="288" customWidth="1"/>
    <col min="21" max="22" width="4.00390625" style="242" customWidth="1"/>
    <col min="23" max="25" width="14.50390625" style="2" customWidth="1"/>
  </cols>
  <sheetData>
    <row r="1" spans="1:22" ht="16.5" thickBot="1">
      <c r="A1" s="395" t="s">
        <v>620</v>
      </c>
      <c r="B1" s="261"/>
      <c r="C1" s="261"/>
      <c r="D1" s="2"/>
      <c r="E1" s="2"/>
      <c r="F1" s="269"/>
      <c r="G1" s="2"/>
      <c r="H1" s="2"/>
      <c r="I1" s="2"/>
      <c r="L1" s="2"/>
      <c r="M1" s="2"/>
      <c r="N1" s="137"/>
      <c r="O1" s="2"/>
      <c r="P1" s="137"/>
      <c r="Q1" s="2"/>
      <c r="R1" s="137"/>
      <c r="S1" s="2"/>
      <c r="T1" s="137"/>
      <c r="U1" s="2"/>
      <c r="V1" s="2"/>
    </row>
    <row r="2" spans="1:22" ht="15" thickTop="1">
      <c r="A2" s="401"/>
      <c r="B2" s="361"/>
      <c r="C2" s="299"/>
      <c r="D2" s="396" t="s">
        <v>18</v>
      </c>
      <c r="E2" s="93"/>
      <c r="F2" s="358"/>
      <c r="G2" s="93"/>
      <c r="H2" s="93"/>
      <c r="I2" s="307"/>
      <c r="J2" s="93"/>
      <c r="K2" s="93"/>
      <c r="L2" s="93"/>
      <c r="M2" s="307" t="s">
        <v>19</v>
      </c>
      <c r="N2" s="308"/>
      <c r="O2" s="307" t="s">
        <v>88</v>
      </c>
      <c r="P2" s="308"/>
      <c r="Q2" s="307" t="s">
        <v>20</v>
      </c>
      <c r="R2" s="308"/>
      <c r="S2" s="307" t="s">
        <v>21</v>
      </c>
      <c r="T2" s="308"/>
      <c r="U2" s="307" t="s">
        <v>89</v>
      </c>
      <c r="V2" s="382"/>
    </row>
    <row r="3" spans="1:22" ht="13.5">
      <c r="A3" s="397" t="s">
        <v>95</v>
      </c>
      <c r="B3" s="272" t="s">
        <v>96</v>
      </c>
      <c r="C3" s="296" t="s">
        <v>391</v>
      </c>
      <c r="D3" s="196"/>
      <c r="E3" s="2"/>
      <c r="F3" s="269"/>
      <c r="G3" s="2"/>
      <c r="H3" s="2"/>
      <c r="L3" s="2"/>
      <c r="M3" s="242" t="s">
        <v>91</v>
      </c>
      <c r="N3" s="137"/>
      <c r="O3" s="242" t="s">
        <v>92</v>
      </c>
      <c r="P3" s="137"/>
      <c r="Q3" s="242" t="s">
        <v>390</v>
      </c>
      <c r="R3" s="137"/>
      <c r="T3" s="137"/>
      <c r="U3" s="242" t="s">
        <v>93</v>
      </c>
      <c r="V3" s="247" t="s">
        <v>94</v>
      </c>
    </row>
    <row r="4" spans="1:22" ht="13.5">
      <c r="A4" s="397"/>
      <c r="B4" s="272"/>
      <c r="C4" s="296"/>
      <c r="D4" s="196"/>
      <c r="E4" s="2"/>
      <c r="F4" s="269"/>
      <c r="G4" s="2"/>
      <c r="H4" s="2"/>
      <c r="I4" s="242" t="s">
        <v>230</v>
      </c>
      <c r="K4" s="2" t="s">
        <v>100</v>
      </c>
      <c r="L4" s="2" t="s">
        <v>100</v>
      </c>
      <c r="N4" s="137" t="s">
        <v>101</v>
      </c>
      <c r="P4" s="137" t="s">
        <v>101</v>
      </c>
      <c r="Q4" s="242" t="s">
        <v>102</v>
      </c>
      <c r="R4" s="137" t="s">
        <v>101</v>
      </c>
      <c r="S4" s="242" t="s">
        <v>102</v>
      </c>
      <c r="T4" s="137" t="s">
        <v>101</v>
      </c>
      <c r="U4" s="242" t="s">
        <v>102</v>
      </c>
      <c r="V4" s="241" t="s">
        <v>103</v>
      </c>
    </row>
    <row r="5" spans="1:22" ht="13.5">
      <c r="A5" s="397" t="s">
        <v>108</v>
      </c>
      <c r="B5" s="272" t="s">
        <v>108</v>
      </c>
      <c r="C5" s="296" t="s">
        <v>108</v>
      </c>
      <c r="D5" s="196" t="s">
        <v>223</v>
      </c>
      <c r="E5" s="2" t="s">
        <v>52</v>
      </c>
      <c r="F5" s="269" t="s">
        <v>240</v>
      </c>
      <c r="G5" s="2" t="s">
        <v>394</v>
      </c>
      <c r="H5" s="2" t="s">
        <v>230</v>
      </c>
      <c r="I5" s="242" t="s">
        <v>241</v>
      </c>
      <c r="J5" s="2" t="s">
        <v>242</v>
      </c>
      <c r="K5" s="2" t="s">
        <v>104</v>
      </c>
      <c r="L5" s="2" t="s">
        <v>105</v>
      </c>
      <c r="M5" s="242" t="s">
        <v>106</v>
      </c>
      <c r="N5" s="137"/>
      <c r="O5" s="242" t="s">
        <v>107</v>
      </c>
      <c r="P5" s="137"/>
      <c r="Q5" s="242" t="s">
        <v>395</v>
      </c>
      <c r="R5" s="137"/>
      <c r="S5" s="242">
        <v>7</v>
      </c>
      <c r="T5" s="137"/>
      <c r="U5" s="242">
        <v>9</v>
      </c>
      <c r="V5" s="247">
        <v>10</v>
      </c>
    </row>
    <row r="6" spans="1:22" ht="15" thickBot="1">
      <c r="A6" s="398" t="s">
        <v>53</v>
      </c>
      <c r="B6" s="399"/>
      <c r="C6" s="400"/>
      <c r="D6" s="196"/>
      <c r="E6" s="2"/>
      <c r="F6" s="269"/>
      <c r="G6" s="2"/>
      <c r="H6" s="2"/>
      <c r="L6" s="2"/>
      <c r="N6" s="137"/>
      <c r="P6" s="137"/>
      <c r="R6" s="137"/>
      <c r="T6" s="137"/>
      <c r="V6" s="247"/>
    </row>
    <row r="7" spans="1:25" s="93" customFormat="1" ht="15" thickTop="1">
      <c r="A7" s="297">
        <f>(M7/$F7)*N7*100</f>
        <v>0</v>
      </c>
      <c r="B7" s="298">
        <f>((O7/$F7)*P7*100)+A7</f>
        <v>4120</v>
      </c>
      <c r="C7" s="299">
        <f>((((Q7)*R7)+((S7)*T7)+(U7))/$F7)*100</f>
        <v>25920</v>
      </c>
      <c r="D7" s="300" t="s">
        <v>54</v>
      </c>
      <c r="E7" s="301" t="s">
        <v>483</v>
      </c>
      <c r="F7" s="302">
        <v>5</v>
      </c>
      <c r="G7" s="303">
        <v>34880</v>
      </c>
      <c r="H7" s="304">
        <v>0.3333333333333333</v>
      </c>
      <c r="I7" s="305">
        <v>0.3756944444444445</v>
      </c>
      <c r="J7" s="306">
        <v>82</v>
      </c>
      <c r="K7" s="303">
        <v>34882</v>
      </c>
      <c r="L7" s="304">
        <v>0.375</v>
      </c>
      <c r="M7" s="307">
        <v>0</v>
      </c>
      <c r="N7" s="308">
        <v>1</v>
      </c>
      <c r="O7" s="307">
        <v>103</v>
      </c>
      <c r="P7" s="308">
        <v>2</v>
      </c>
      <c r="Q7" s="307">
        <v>0</v>
      </c>
      <c r="R7" s="308">
        <v>1</v>
      </c>
      <c r="S7" s="307">
        <v>36</v>
      </c>
      <c r="T7" s="308">
        <v>36</v>
      </c>
      <c r="U7" s="307"/>
      <c r="V7" s="382">
        <v>3</v>
      </c>
      <c r="W7" s="2"/>
      <c r="X7" s="2"/>
      <c r="Y7" s="2"/>
    </row>
    <row r="8" spans="1:22" s="2" customFormat="1" ht="13.5">
      <c r="A8" s="295"/>
      <c r="B8" s="248"/>
      <c r="C8" s="296"/>
      <c r="D8" s="196"/>
      <c r="E8" s="2" t="s">
        <v>55</v>
      </c>
      <c r="F8" s="269"/>
      <c r="I8" s="242"/>
      <c r="M8" s="242"/>
      <c r="N8" s="137"/>
      <c r="O8" s="242"/>
      <c r="P8" s="137"/>
      <c r="Q8" s="242"/>
      <c r="R8" s="137"/>
      <c r="S8" s="242"/>
      <c r="T8" s="137"/>
      <c r="U8" s="242"/>
      <c r="V8" s="247"/>
    </row>
    <row r="9" spans="1:22" s="2" customFormat="1" ht="13.5">
      <c r="A9" s="295"/>
      <c r="B9" s="248"/>
      <c r="C9" s="296"/>
      <c r="D9" s="196"/>
      <c r="E9" s="2" t="s">
        <v>56</v>
      </c>
      <c r="F9" s="269"/>
      <c r="I9" s="242"/>
      <c r="M9" s="242"/>
      <c r="N9" s="137"/>
      <c r="O9" s="242"/>
      <c r="P9" s="137"/>
      <c r="Q9" s="242"/>
      <c r="R9" s="137"/>
      <c r="S9" s="242"/>
      <c r="T9" s="137"/>
      <c r="U9" s="242"/>
      <c r="V9" s="247"/>
    </row>
    <row r="10" spans="1:25" s="213" customFormat="1" ht="13.5">
      <c r="A10" s="309">
        <f>(M10/$F10)*N10*100</f>
        <v>0</v>
      </c>
      <c r="B10" s="250">
        <f>((O10/$F10)*P10*100)+A10</f>
        <v>800</v>
      </c>
      <c r="C10" s="310">
        <f>((((Q10)*R10)+((S10)*T10)+(U10))/$F10)*100</f>
        <v>5200</v>
      </c>
      <c r="D10" s="211" t="s">
        <v>57</v>
      </c>
      <c r="E10" s="273" t="s">
        <v>58</v>
      </c>
      <c r="F10" s="274">
        <v>1</v>
      </c>
      <c r="G10" s="275">
        <v>34881</v>
      </c>
      <c r="H10" s="276">
        <v>0.6395833333333333</v>
      </c>
      <c r="I10" s="277"/>
      <c r="J10" s="278"/>
      <c r="K10" s="275">
        <v>34883</v>
      </c>
      <c r="L10" s="276">
        <v>0.5208333333333334</v>
      </c>
      <c r="M10" s="279">
        <v>0</v>
      </c>
      <c r="N10" s="280">
        <v>1</v>
      </c>
      <c r="O10" s="279">
        <v>8</v>
      </c>
      <c r="P10" s="280">
        <v>1</v>
      </c>
      <c r="Q10" s="279">
        <v>0</v>
      </c>
      <c r="R10" s="280">
        <v>1</v>
      </c>
      <c r="S10" s="279">
        <v>52</v>
      </c>
      <c r="T10" s="280">
        <v>1</v>
      </c>
      <c r="U10" s="279"/>
      <c r="V10" s="281"/>
      <c r="W10" s="2"/>
      <c r="X10" s="2"/>
      <c r="Y10" s="2"/>
    </row>
    <row r="11" spans="1:22" s="2" customFormat="1" ht="13.5">
      <c r="A11" s="295"/>
      <c r="B11" s="248"/>
      <c r="C11" s="296"/>
      <c r="D11" s="196"/>
      <c r="E11" s="2" t="s">
        <v>59</v>
      </c>
      <c r="F11" s="269"/>
      <c r="I11" s="242"/>
      <c r="M11" s="242" t="s">
        <v>400</v>
      </c>
      <c r="N11" s="137"/>
      <c r="O11" s="242" t="s">
        <v>400</v>
      </c>
      <c r="P11" s="137">
        <v>15</v>
      </c>
      <c r="Q11" s="242" t="s">
        <v>400</v>
      </c>
      <c r="R11" s="137"/>
      <c r="S11" s="242" t="s">
        <v>400</v>
      </c>
      <c r="T11" s="137"/>
      <c r="U11" s="242" t="s">
        <v>400</v>
      </c>
      <c r="V11" s="247"/>
    </row>
    <row r="12" spans="1:22" s="2" customFormat="1" ht="13.5">
      <c r="A12" s="309"/>
      <c r="B12" s="250"/>
      <c r="C12" s="310"/>
      <c r="D12" s="196"/>
      <c r="E12" s="2" t="s">
        <v>60</v>
      </c>
      <c r="F12" s="269"/>
      <c r="I12" s="242"/>
      <c r="J12" s="283"/>
      <c r="K12" s="275"/>
      <c r="L12" s="276"/>
      <c r="M12" s="279"/>
      <c r="N12" s="280">
        <v>1</v>
      </c>
      <c r="O12" s="279"/>
      <c r="P12" s="280">
        <v>1</v>
      </c>
      <c r="Q12" s="279"/>
      <c r="R12" s="280">
        <v>1</v>
      </c>
      <c r="S12" s="279"/>
      <c r="T12" s="280">
        <v>1</v>
      </c>
      <c r="U12" s="279"/>
      <c r="V12" s="281"/>
    </row>
    <row r="13" spans="1:25" s="324" customFormat="1" ht="13.5">
      <c r="A13" s="311">
        <f>(M13/$F13)*N13*100</f>
        <v>20</v>
      </c>
      <c r="B13" s="312">
        <f>((O13/$F13)*P13*100)+A13</f>
        <v>12260</v>
      </c>
      <c r="C13" s="313">
        <f>((((Q13)*R13)+((S13)*T13)+(U13))/$F13)*100</f>
        <v>14640</v>
      </c>
      <c r="D13" s="314" t="s">
        <v>61</v>
      </c>
      <c r="E13" s="315" t="s">
        <v>62</v>
      </c>
      <c r="F13" s="316">
        <v>5</v>
      </c>
      <c r="G13" s="317">
        <v>34881</v>
      </c>
      <c r="H13" s="318">
        <v>0.638888888888889</v>
      </c>
      <c r="I13" s="319"/>
      <c r="J13" s="320">
        <v>78</v>
      </c>
      <c r="K13" s="317">
        <v>34883</v>
      </c>
      <c r="L13" s="318">
        <v>0.5208333333333334</v>
      </c>
      <c r="M13" s="321">
        <v>1</v>
      </c>
      <c r="N13" s="322">
        <v>1</v>
      </c>
      <c r="O13" s="321">
        <v>17</v>
      </c>
      <c r="P13" s="322">
        <v>36</v>
      </c>
      <c r="Q13" s="321">
        <v>3</v>
      </c>
      <c r="R13" s="322">
        <v>1</v>
      </c>
      <c r="S13" s="321">
        <v>20</v>
      </c>
      <c r="T13" s="322">
        <v>36</v>
      </c>
      <c r="U13" s="321">
        <v>9</v>
      </c>
      <c r="V13" s="323">
        <v>9</v>
      </c>
      <c r="W13" s="2"/>
      <c r="X13" s="2"/>
      <c r="Y13" s="2"/>
    </row>
    <row r="14" spans="1:22" s="2" customFormat="1" ht="13.5">
      <c r="A14" s="295"/>
      <c r="B14" s="248"/>
      <c r="C14" s="296"/>
      <c r="D14" s="196"/>
      <c r="E14" s="2" t="s">
        <v>63</v>
      </c>
      <c r="F14" s="269"/>
      <c r="I14" s="242"/>
      <c r="M14" s="242" t="s">
        <v>400</v>
      </c>
      <c r="N14" s="137">
        <v>0</v>
      </c>
      <c r="O14" s="242" t="s">
        <v>400</v>
      </c>
      <c r="P14" s="137">
        <v>30</v>
      </c>
      <c r="Q14" s="242" t="s">
        <v>400</v>
      </c>
      <c r="R14" s="137"/>
      <c r="S14" s="242" t="s">
        <v>400</v>
      </c>
      <c r="T14" s="137">
        <v>15</v>
      </c>
      <c r="U14" s="242" t="s">
        <v>400</v>
      </c>
      <c r="V14" s="247"/>
    </row>
    <row r="15" spans="1:25" s="213" customFormat="1" ht="15" thickBot="1">
      <c r="A15" s="309" t="s">
        <v>64</v>
      </c>
      <c r="B15" s="250"/>
      <c r="C15" s="310"/>
      <c r="D15" s="211"/>
      <c r="F15" s="264"/>
      <c r="I15" s="246"/>
      <c r="M15" s="246"/>
      <c r="N15" s="265"/>
      <c r="O15" s="246"/>
      <c r="P15" s="265"/>
      <c r="Q15" s="246"/>
      <c r="R15" s="265"/>
      <c r="S15" s="246"/>
      <c r="T15" s="265"/>
      <c r="U15" s="246"/>
      <c r="V15" s="383"/>
      <c r="W15" s="2"/>
      <c r="X15" s="2"/>
      <c r="Y15" s="2"/>
    </row>
    <row r="16" spans="1:25" s="93" customFormat="1" ht="15" thickTop="1">
      <c r="A16" s="297">
        <f>(M16/$F16)*N16*100</f>
        <v>0</v>
      </c>
      <c r="B16" s="298">
        <f>((O16/$F16)*P16*100)+A16</f>
        <v>580</v>
      </c>
      <c r="C16" s="299">
        <f>((((Q16)*R16)+((S16)*T16)+(U16))/$F16)*100</f>
        <v>10800</v>
      </c>
      <c r="D16" s="300" t="s">
        <v>65</v>
      </c>
      <c r="E16" s="301" t="s">
        <v>66</v>
      </c>
      <c r="F16" s="325">
        <v>5</v>
      </c>
      <c r="G16" s="326">
        <v>34881</v>
      </c>
      <c r="H16" s="327">
        <v>0.9013888888888889</v>
      </c>
      <c r="I16" s="328"/>
      <c r="J16" s="329"/>
      <c r="K16" s="326">
        <v>34883</v>
      </c>
      <c r="L16" s="327">
        <v>0.5208333333333334</v>
      </c>
      <c r="M16" s="330">
        <v>0</v>
      </c>
      <c r="N16" s="331">
        <v>1</v>
      </c>
      <c r="O16" s="330">
        <v>29</v>
      </c>
      <c r="P16" s="331">
        <v>1</v>
      </c>
      <c r="Q16" s="330">
        <v>0</v>
      </c>
      <c r="R16" s="331">
        <v>1</v>
      </c>
      <c r="S16" s="330">
        <v>15</v>
      </c>
      <c r="T16" s="331">
        <v>36</v>
      </c>
      <c r="U16" s="330"/>
      <c r="V16" s="332">
        <v>9</v>
      </c>
      <c r="W16" s="2"/>
      <c r="X16" s="2"/>
      <c r="Y16" s="2"/>
    </row>
    <row r="17" spans="1:22" s="2" customFormat="1" ht="13.5">
      <c r="A17" s="295"/>
      <c r="B17" s="248"/>
      <c r="C17" s="296"/>
      <c r="D17" s="196"/>
      <c r="E17" s="2" t="s">
        <v>67</v>
      </c>
      <c r="F17" s="269"/>
      <c r="I17" s="242"/>
      <c r="K17" s="2" t="s">
        <v>68</v>
      </c>
      <c r="M17" s="242" t="s">
        <v>400</v>
      </c>
      <c r="N17" s="137"/>
      <c r="O17" s="242" t="s">
        <v>400</v>
      </c>
      <c r="P17" s="137"/>
      <c r="Q17" s="242" t="s">
        <v>400</v>
      </c>
      <c r="R17" s="137"/>
      <c r="S17" s="242" t="s">
        <v>400</v>
      </c>
      <c r="T17" s="137">
        <v>5</v>
      </c>
      <c r="U17" s="242" t="s">
        <v>400</v>
      </c>
      <c r="V17" s="247">
        <v>20</v>
      </c>
    </row>
    <row r="18" spans="1:25" s="213" customFormat="1" ht="13.5">
      <c r="A18" s="309">
        <f>(M18/$F18)*N18*100</f>
        <v>0</v>
      </c>
      <c r="B18" s="250">
        <f>((O18/$F18)*P18*100)+A18</f>
        <v>100</v>
      </c>
      <c r="C18" s="310">
        <f>((((Q18)*R18)+((S18)*T18)+(U18))/$F18)*100</f>
        <v>2520</v>
      </c>
      <c r="D18" s="211" t="s">
        <v>69</v>
      </c>
      <c r="E18" s="273" t="s">
        <v>70</v>
      </c>
      <c r="F18" s="333">
        <v>5</v>
      </c>
      <c r="G18" s="334">
        <v>34881</v>
      </c>
      <c r="H18" s="335">
        <v>0.9006944444444445</v>
      </c>
      <c r="I18" s="336"/>
      <c r="J18" s="337"/>
      <c r="K18" s="334">
        <v>34885</v>
      </c>
      <c r="L18" s="335">
        <v>0.7708333333333334</v>
      </c>
      <c r="M18" s="246">
        <v>0</v>
      </c>
      <c r="N18" s="265">
        <v>1</v>
      </c>
      <c r="O18" s="246">
        <v>5</v>
      </c>
      <c r="P18" s="265">
        <v>1</v>
      </c>
      <c r="Q18" s="246"/>
      <c r="R18" s="265">
        <v>1</v>
      </c>
      <c r="S18" s="246">
        <v>62</v>
      </c>
      <c r="T18" s="265">
        <v>2</v>
      </c>
      <c r="U18" s="246">
        <v>2</v>
      </c>
      <c r="V18" s="383"/>
      <c r="W18" s="2"/>
      <c r="X18" s="2"/>
      <c r="Y18" s="2"/>
    </row>
    <row r="19" spans="1:22" s="2" customFormat="1" ht="13.5">
      <c r="A19" s="295"/>
      <c r="B19" s="248"/>
      <c r="C19" s="296"/>
      <c r="D19" s="196"/>
      <c r="E19" s="2" t="s">
        <v>71</v>
      </c>
      <c r="F19" s="269"/>
      <c r="I19" s="242" t="s">
        <v>72</v>
      </c>
      <c r="M19" s="242" t="s">
        <v>400</v>
      </c>
      <c r="N19" s="137"/>
      <c r="O19" s="242" t="s">
        <v>400</v>
      </c>
      <c r="P19" s="137"/>
      <c r="Q19" s="242" t="s">
        <v>400</v>
      </c>
      <c r="R19" s="137"/>
      <c r="S19" s="242" t="s">
        <v>400</v>
      </c>
      <c r="T19" s="137"/>
      <c r="U19" s="242" t="s">
        <v>400</v>
      </c>
      <c r="V19" s="247"/>
    </row>
    <row r="20" spans="1:25" s="324" customFormat="1" ht="13.5">
      <c r="A20" s="311">
        <f>(M20/$F20)*N20*100</f>
        <v>0</v>
      </c>
      <c r="B20" s="312">
        <f>((O20/$F20)*P20*100)+A20</f>
        <v>280</v>
      </c>
      <c r="C20" s="313">
        <f>((((Q20)*R20)+((S20)*T20)+(U20))/$F20)*100</f>
        <v>3279.9999999999995</v>
      </c>
      <c r="D20" s="314" t="s">
        <v>73</v>
      </c>
      <c r="E20" s="315" t="s">
        <v>74</v>
      </c>
      <c r="F20" s="316">
        <v>5</v>
      </c>
      <c r="G20" s="317">
        <v>34881</v>
      </c>
      <c r="H20" s="318">
        <v>0.6319444444444444</v>
      </c>
      <c r="I20" s="319"/>
      <c r="J20" s="320"/>
      <c r="K20" s="317">
        <v>34883</v>
      </c>
      <c r="L20" s="318">
        <v>0.5208333333333334</v>
      </c>
      <c r="M20" s="321">
        <v>0</v>
      </c>
      <c r="N20" s="322">
        <v>1</v>
      </c>
      <c r="O20" s="321">
        <v>14</v>
      </c>
      <c r="P20" s="322">
        <v>1</v>
      </c>
      <c r="Q20" s="321">
        <v>1</v>
      </c>
      <c r="R20" s="322">
        <v>1</v>
      </c>
      <c r="S20" s="321">
        <v>40</v>
      </c>
      <c r="T20" s="322">
        <v>4</v>
      </c>
      <c r="U20" s="321">
        <v>3</v>
      </c>
      <c r="V20" s="323"/>
      <c r="W20" s="2"/>
      <c r="X20" s="2"/>
      <c r="Y20" s="2"/>
    </row>
    <row r="21" spans="1:22" s="2" customFormat="1" ht="13.5">
      <c r="A21" s="295"/>
      <c r="B21" s="248"/>
      <c r="C21" s="296"/>
      <c r="D21" s="196"/>
      <c r="E21" s="2" t="s">
        <v>75</v>
      </c>
      <c r="F21" s="269"/>
      <c r="I21" s="242"/>
      <c r="M21" s="242" t="s">
        <v>400</v>
      </c>
      <c r="N21" s="137"/>
      <c r="O21" s="242" t="s">
        <v>400</v>
      </c>
      <c r="P21" s="137"/>
      <c r="Q21" s="242" t="s">
        <v>400</v>
      </c>
      <c r="R21" s="137"/>
      <c r="S21" s="242" t="s">
        <v>400</v>
      </c>
      <c r="T21" s="137">
        <v>15</v>
      </c>
      <c r="U21" s="242" t="s">
        <v>400</v>
      </c>
      <c r="V21" s="247"/>
    </row>
    <row r="22" spans="1:22" s="2" customFormat="1" ht="13.5">
      <c r="A22" s="309"/>
      <c r="B22" s="250"/>
      <c r="C22" s="310"/>
      <c r="D22" s="196"/>
      <c r="E22" s="2" t="s">
        <v>303</v>
      </c>
      <c r="F22" s="269"/>
      <c r="I22" s="242"/>
      <c r="J22" s="283"/>
      <c r="K22" s="275"/>
      <c r="L22" s="276"/>
      <c r="M22" s="279"/>
      <c r="N22" s="280">
        <v>1</v>
      </c>
      <c r="O22" s="279"/>
      <c r="P22" s="280">
        <v>1</v>
      </c>
      <c r="Q22" s="279"/>
      <c r="R22" s="280">
        <v>1</v>
      </c>
      <c r="S22" s="279"/>
      <c r="T22" s="280">
        <v>1</v>
      </c>
      <c r="U22" s="279"/>
      <c r="V22" s="281"/>
    </row>
    <row r="23" spans="1:25" s="213" customFormat="1" ht="13.5">
      <c r="A23" s="309">
        <f>(M23/$F23)*N23*100</f>
        <v>0</v>
      </c>
      <c r="B23" s="250">
        <f>((O23/$F23)*P23*100)+A23</f>
        <v>520</v>
      </c>
      <c r="C23" s="310">
        <f>((((Q23)*R23)+((S23)*T23)+(U23))/$F23)*100</f>
        <v>20160</v>
      </c>
      <c r="D23" s="211" t="s">
        <v>304</v>
      </c>
      <c r="E23" s="273" t="s">
        <v>485</v>
      </c>
      <c r="F23" s="274">
        <v>5</v>
      </c>
      <c r="G23" s="275">
        <v>34881</v>
      </c>
      <c r="H23" s="276">
        <v>0.6326388888888889</v>
      </c>
      <c r="I23" s="277"/>
      <c r="J23" s="278"/>
      <c r="K23" s="275">
        <v>34883</v>
      </c>
      <c r="L23" s="276">
        <v>0.5208333333333334</v>
      </c>
      <c r="M23" s="279">
        <v>0</v>
      </c>
      <c r="N23" s="280">
        <v>1</v>
      </c>
      <c r="O23" s="279">
        <v>26</v>
      </c>
      <c r="P23" s="280">
        <v>1</v>
      </c>
      <c r="Q23" s="279">
        <v>0</v>
      </c>
      <c r="R23" s="280">
        <v>1</v>
      </c>
      <c r="S23" s="279">
        <v>28</v>
      </c>
      <c r="T23" s="280">
        <v>36</v>
      </c>
      <c r="U23" s="279"/>
      <c r="V23" s="281"/>
      <c r="W23" s="2"/>
      <c r="X23" s="2"/>
      <c r="Y23" s="2"/>
    </row>
    <row r="24" spans="1:22" s="2" customFormat="1" ht="13.5">
      <c r="A24" s="295"/>
      <c r="B24" s="248"/>
      <c r="C24" s="296"/>
      <c r="D24" s="196"/>
      <c r="E24" s="2" t="s">
        <v>305</v>
      </c>
      <c r="F24" s="269"/>
      <c r="I24" s="242"/>
      <c r="M24" s="242" t="s">
        <v>400</v>
      </c>
      <c r="N24" s="137"/>
      <c r="O24" s="242" t="s">
        <v>400</v>
      </c>
      <c r="P24" s="137">
        <v>5</v>
      </c>
      <c r="Q24" s="242" t="s">
        <v>400</v>
      </c>
      <c r="R24" s="137"/>
      <c r="S24" s="242" t="s">
        <v>400</v>
      </c>
      <c r="T24" s="137">
        <v>5</v>
      </c>
      <c r="U24" s="242" t="s">
        <v>400</v>
      </c>
      <c r="V24" s="247"/>
    </row>
    <row r="25" spans="1:25" s="213" customFormat="1" ht="13.5">
      <c r="A25" s="309">
        <f>(M25/$F25)*N25*100</f>
        <v>0</v>
      </c>
      <c r="B25" s="250">
        <f>((O25/$F25)*P25*100)+A25</f>
        <v>433.3333333333333</v>
      </c>
      <c r="C25" s="310">
        <f>((((Q25)*R25)+((S25)*T25)+(U25))/$F25)*100</f>
        <v>2466.666666666667</v>
      </c>
      <c r="D25" s="211" t="s">
        <v>306</v>
      </c>
      <c r="E25" s="273" t="s">
        <v>484</v>
      </c>
      <c r="F25" s="274">
        <v>3</v>
      </c>
      <c r="G25" s="275">
        <v>34881</v>
      </c>
      <c r="H25" s="276">
        <v>0.6347222222222222</v>
      </c>
      <c r="I25" s="277"/>
      <c r="J25" s="278"/>
      <c r="K25" s="275">
        <v>34885</v>
      </c>
      <c r="L25" s="276">
        <v>0.7708333333333334</v>
      </c>
      <c r="M25" s="279">
        <v>0</v>
      </c>
      <c r="N25" s="280">
        <v>1</v>
      </c>
      <c r="O25" s="279">
        <v>13</v>
      </c>
      <c r="P25" s="280">
        <v>1</v>
      </c>
      <c r="Q25" s="279">
        <v>1</v>
      </c>
      <c r="R25" s="280">
        <v>1</v>
      </c>
      <c r="S25" s="279">
        <v>35</v>
      </c>
      <c r="T25" s="280">
        <v>2</v>
      </c>
      <c r="U25" s="279">
        <v>3</v>
      </c>
      <c r="V25" s="281">
        <v>2</v>
      </c>
      <c r="W25" s="2"/>
      <c r="X25" s="2"/>
      <c r="Y25" s="2"/>
    </row>
    <row r="26" spans="1:22" s="2" customFormat="1" ht="13.5">
      <c r="A26" s="295"/>
      <c r="B26" s="248"/>
      <c r="C26" s="296"/>
      <c r="D26" s="196"/>
      <c r="F26" s="269"/>
      <c r="I26" s="338" t="s">
        <v>307</v>
      </c>
      <c r="M26" s="242" t="s">
        <v>400</v>
      </c>
      <c r="N26" s="137"/>
      <c r="O26" s="242" t="s">
        <v>400</v>
      </c>
      <c r="P26" s="137"/>
      <c r="Q26" s="242" t="s">
        <v>400</v>
      </c>
      <c r="R26" s="137"/>
      <c r="S26" s="242" t="s">
        <v>400</v>
      </c>
      <c r="T26" s="137"/>
      <c r="U26" s="242" t="s">
        <v>400</v>
      </c>
      <c r="V26" s="247"/>
    </row>
    <row r="27" spans="1:25" s="324" customFormat="1" ht="13.5">
      <c r="A27" s="311">
        <f>(M27/$F27)*N27*100</f>
        <v>250</v>
      </c>
      <c r="B27" s="312">
        <f>((O27/$F27)*P27*100)+A27</f>
        <v>50650</v>
      </c>
      <c r="C27" s="313">
        <f>((((Q27)*R27)+((S27)*T27)+(U27))/$F27)*100</f>
        <v>27350</v>
      </c>
      <c r="D27" s="314" t="s">
        <v>308</v>
      </c>
      <c r="E27" s="315" t="s">
        <v>309</v>
      </c>
      <c r="F27" s="316">
        <v>2</v>
      </c>
      <c r="G27" s="317">
        <v>34880</v>
      </c>
      <c r="H27" s="318">
        <v>0.3576388888888889</v>
      </c>
      <c r="I27" s="319">
        <v>0.37986111111111115</v>
      </c>
      <c r="J27" s="320">
        <v>82</v>
      </c>
      <c r="K27" s="317">
        <v>34882</v>
      </c>
      <c r="L27" s="318">
        <v>0.375</v>
      </c>
      <c r="M27" s="321">
        <v>5</v>
      </c>
      <c r="N27" s="322">
        <v>1</v>
      </c>
      <c r="O27" s="321">
        <v>28</v>
      </c>
      <c r="P27" s="322">
        <v>36</v>
      </c>
      <c r="Q27" s="321">
        <v>7</v>
      </c>
      <c r="R27" s="322">
        <v>1</v>
      </c>
      <c r="S27" s="321">
        <v>15</v>
      </c>
      <c r="T27" s="322">
        <v>36</v>
      </c>
      <c r="U27" s="321"/>
      <c r="V27" s="323"/>
      <c r="W27" s="2"/>
      <c r="X27" s="2"/>
      <c r="Y27" s="2"/>
    </row>
    <row r="28" spans="1:22" s="2" customFormat="1" ht="13.5">
      <c r="A28" s="295"/>
      <c r="B28" s="248"/>
      <c r="C28" s="296"/>
      <c r="D28" s="196"/>
      <c r="E28" s="2" t="s">
        <v>310</v>
      </c>
      <c r="F28" s="269"/>
      <c r="I28" s="242"/>
      <c r="M28" s="242" t="s">
        <v>400</v>
      </c>
      <c r="N28" s="137"/>
      <c r="O28" s="242" t="s">
        <v>311</v>
      </c>
      <c r="P28" s="137"/>
      <c r="Q28" s="242" t="s">
        <v>400</v>
      </c>
      <c r="R28" s="137"/>
      <c r="S28" s="242" t="s">
        <v>400</v>
      </c>
      <c r="T28" s="137">
        <v>20</v>
      </c>
      <c r="U28" s="242" t="s">
        <v>400</v>
      </c>
      <c r="V28" s="247"/>
    </row>
    <row r="29" spans="1:22" s="2" customFormat="1" ht="13.5">
      <c r="A29" s="309"/>
      <c r="B29" s="250"/>
      <c r="C29" s="310"/>
      <c r="D29" s="196"/>
      <c r="E29" s="2" t="s">
        <v>312</v>
      </c>
      <c r="F29" s="269"/>
      <c r="I29" s="242"/>
      <c r="J29" s="283"/>
      <c r="K29" s="275"/>
      <c r="L29" s="276"/>
      <c r="M29" s="279"/>
      <c r="N29" s="280">
        <v>1</v>
      </c>
      <c r="O29" s="279"/>
      <c r="P29" s="280">
        <v>1</v>
      </c>
      <c r="Q29" s="279"/>
      <c r="R29" s="280">
        <v>1</v>
      </c>
      <c r="S29" s="279"/>
      <c r="T29" s="280">
        <v>1</v>
      </c>
      <c r="U29" s="279"/>
      <c r="V29" s="281"/>
    </row>
    <row r="30" spans="1:25" s="213" customFormat="1" ht="13.5">
      <c r="A30" s="309">
        <f>(M30/$F30)*N30*100</f>
        <v>60</v>
      </c>
      <c r="B30" s="250">
        <f>((O30/$F30)*P30*100)+A30</f>
        <v>8700</v>
      </c>
      <c r="C30" s="310">
        <f>((((Q30)*R30)+((S30)*T30)+(U30))/$F30)*100</f>
        <v>36120</v>
      </c>
      <c r="D30" s="211" t="s">
        <v>313</v>
      </c>
      <c r="E30" s="273" t="s">
        <v>314</v>
      </c>
      <c r="F30" s="274">
        <v>5</v>
      </c>
      <c r="G30" s="275">
        <v>34880</v>
      </c>
      <c r="H30" s="276">
        <v>0.3541666666666667</v>
      </c>
      <c r="I30" s="277">
        <v>0.37916666666666665</v>
      </c>
      <c r="J30" s="278">
        <v>82</v>
      </c>
      <c r="K30" s="275">
        <v>34882</v>
      </c>
      <c r="L30" s="276">
        <v>0.375</v>
      </c>
      <c r="M30" s="279">
        <v>3</v>
      </c>
      <c r="N30" s="280">
        <v>1</v>
      </c>
      <c r="O30" s="279">
        <v>12</v>
      </c>
      <c r="P30" s="280">
        <v>36</v>
      </c>
      <c r="Q30" s="279">
        <v>3</v>
      </c>
      <c r="R30" s="280">
        <v>1</v>
      </c>
      <c r="S30" s="279">
        <v>50</v>
      </c>
      <c r="T30" s="280">
        <v>36</v>
      </c>
      <c r="U30" s="279">
        <v>3</v>
      </c>
      <c r="V30" s="281"/>
      <c r="W30" s="2"/>
      <c r="X30" s="2"/>
      <c r="Y30" s="2"/>
    </row>
    <row r="31" spans="1:22" s="2" customFormat="1" ht="13.5">
      <c r="A31" s="295"/>
      <c r="B31" s="248"/>
      <c r="C31" s="296"/>
      <c r="D31" s="196"/>
      <c r="E31" s="2" t="s">
        <v>445</v>
      </c>
      <c r="F31" s="269"/>
      <c r="I31" s="242"/>
      <c r="M31" s="242"/>
      <c r="N31" s="137"/>
      <c r="O31" s="242" t="s">
        <v>267</v>
      </c>
      <c r="P31" s="137"/>
      <c r="Q31" s="242"/>
      <c r="R31" s="137"/>
      <c r="S31" s="242" t="s">
        <v>446</v>
      </c>
      <c r="T31" s="137"/>
      <c r="U31" s="242" t="s">
        <v>266</v>
      </c>
      <c r="V31" s="247"/>
    </row>
    <row r="32" spans="1:25" s="213" customFormat="1" ht="13.5">
      <c r="A32" s="309">
        <f>(M32/$F32)*N32*100</f>
        <v>0</v>
      </c>
      <c r="B32" s="250">
        <f>((O32/$F32)*P32*100)+A32</f>
        <v>3440</v>
      </c>
      <c r="C32" s="310">
        <f>((((Q32)*R32)+((S32)*T32)+(U32))/$F32)*100</f>
        <v>8880</v>
      </c>
      <c r="D32" s="211" t="s">
        <v>447</v>
      </c>
      <c r="E32" s="273" t="s">
        <v>448</v>
      </c>
      <c r="F32" s="274">
        <v>5</v>
      </c>
      <c r="G32" s="275">
        <v>34884</v>
      </c>
      <c r="H32" s="276">
        <v>0.6125</v>
      </c>
      <c r="I32" s="277">
        <v>0.6805555555555555</v>
      </c>
      <c r="J32" s="278"/>
      <c r="K32" s="275"/>
      <c r="L32" s="276"/>
      <c r="M32" s="279">
        <v>0</v>
      </c>
      <c r="N32" s="280">
        <v>1</v>
      </c>
      <c r="O32" s="279">
        <v>43</v>
      </c>
      <c r="P32" s="280">
        <v>4</v>
      </c>
      <c r="Q32" s="279">
        <v>6</v>
      </c>
      <c r="R32" s="280">
        <v>1</v>
      </c>
      <c r="S32" s="279">
        <v>12</v>
      </c>
      <c r="T32" s="280">
        <v>36</v>
      </c>
      <c r="U32" s="279">
        <v>6</v>
      </c>
      <c r="V32" s="281"/>
      <c r="W32" s="2"/>
      <c r="X32" s="2"/>
      <c r="Y32" s="2"/>
    </row>
    <row r="33" spans="1:22" s="2" customFormat="1" ht="13.5">
      <c r="A33" s="295"/>
      <c r="B33" s="248"/>
      <c r="C33" s="296"/>
      <c r="D33" s="196"/>
      <c r="E33" s="2" t="s">
        <v>449</v>
      </c>
      <c r="F33" s="269"/>
      <c r="I33" s="242"/>
      <c r="M33" s="242" t="s">
        <v>400</v>
      </c>
      <c r="N33" s="137"/>
      <c r="O33" s="242" t="s">
        <v>400</v>
      </c>
      <c r="P33" s="137"/>
      <c r="Q33" s="242" t="s">
        <v>400</v>
      </c>
      <c r="R33" s="137"/>
      <c r="S33" s="242" t="s">
        <v>400</v>
      </c>
      <c r="T33" s="137"/>
      <c r="U33" s="242" t="s">
        <v>400</v>
      </c>
      <c r="V33" s="247"/>
    </row>
    <row r="34" spans="1:25" s="213" customFormat="1" ht="13.5">
      <c r="A34" s="309">
        <f>(M34/$F34)*N34*100</f>
        <v>0</v>
      </c>
      <c r="B34" s="250">
        <f>((O34/$F34)*P34*100)+A34</f>
        <v>172800</v>
      </c>
      <c r="C34" s="310">
        <f>((((Q34)*R34)+((S34)*T34)+(U34))/$F34)*100</f>
        <v>1000</v>
      </c>
      <c r="D34" s="211" t="s">
        <v>450</v>
      </c>
      <c r="E34" s="273" t="s">
        <v>451</v>
      </c>
      <c r="F34" s="274">
        <v>5</v>
      </c>
      <c r="G34" s="275">
        <v>34885</v>
      </c>
      <c r="H34" s="276">
        <v>0.7361111111111112</v>
      </c>
      <c r="I34" s="277">
        <v>0.7638888888888888</v>
      </c>
      <c r="J34" s="278"/>
      <c r="K34" s="275"/>
      <c r="L34" s="276"/>
      <c r="M34" s="279">
        <v>0</v>
      </c>
      <c r="N34" s="280">
        <v>1</v>
      </c>
      <c r="O34" s="279">
        <v>60</v>
      </c>
      <c r="P34" s="280">
        <v>144</v>
      </c>
      <c r="Q34" s="279">
        <v>25</v>
      </c>
      <c r="R34" s="280">
        <v>2</v>
      </c>
      <c r="S34" s="279"/>
      <c r="T34" s="280">
        <v>1</v>
      </c>
      <c r="U34" s="279"/>
      <c r="V34" s="281"/>
      <c r="W34" s="2"/>
      <c r="X34" s="2"/>
      <c r="Y34" s="2"/>
    </row>
    <row r="35" spans="1:22" s="2" customFormat="1" ht="13.5">
      <c r="A35" s="295"/>
      <c r="B35" s="248"/>
      <c r="C35" s="296"/>
      <c r="D35" s="196"/>
      <c r="E35" s="2" t="s">
        <v>452</v>
      </c>
      <c r="F35" s="269"/>
      <c r="I35" s="242"/>
      <c r="M35" s="242" t="s">
        <v>400</v>
      </c>
      <c r="N35" s="137"/>
      <c r="O35" s="242" t="s">
        <v>400</v>
      </c>
      <c r="P35" s="137">
        <v>30</v>
      </c>
      <c r="Q35" s="242" t="s">
        <v>400</v>
      </c>
      <c r="R35" s="137">
        <v>10</v>
      </c>
      <c r="S35" s="242" t="s">
        <v>400</v>
      </c>
      <c r="T35" s="137"/>
      <c r="U35" s="242" t="s">
        <v>400</v>
      </c>
      <c r="V35" s="247"/>
    </row>
    <row r="36" spans="1:25" s="213" customFormat="1" ht="15" thickBot="1">
      <c r="A36" s="309" t="s">
        <v>453</v>
      </c>
      <c r="B36" s="250"/>
      <c r="C36" s="310"/>
      <c r="D36" s="211"/>
      <c r="F36" s="264"/>
      <c r="I36" s="246"/>
      <c r="M36" s="246"/>
      <c r="N36" s="265"/>
      <c r="O36" s="246"/>
      <c r="P36" s="265"/>
      <c r="Q36" s="246"/>
      <c r="R36" s="265"/>
      <c r="S36" s="246"/>
      <c r="T36" s="265"/>
      <c r="U36" s="246"/>
      <c r="V36" s="383"/>
      <c r="W36" s="2"/>
      <c r="X36" s="2"/>
      <c r="Y36" s="2"/>
    </row>
    <row r="37" spans="1:25" s="93" customFormat="1" ht="15" thickTop="1">
      <c r="A37" s="297">
        <f>(M37/$F37)*N37*100</f>
        <v>16000</v>
      </c>
      <c r="B37" s="298">
        <f>((O37/$F37)*P37*100)+A37</f>
        <v>2096000</v>
      </c>
      <c r="C37" s="299">
        <f>((((Q37)*R37)+((S37)*T37)+(U37))/$F37)*100</f>
        <v>3672000</v>
      </c>
      <c r="D37" s="300" t="s">
        <v>454</v>
      </c>
      <c r="E37" s="301" t="s">
        <v>333</v>
      </c>
      <c r="F37" s="325">
        <v>0.0125</v>
      </c>
      <c r="G37" s="326">
        <v>34881</v>
      </c>
      <c r="H37" s="327">
        <v>0.7083333333333334</v>
      </c>
      <c r="I37" s="328"/>
      <c r="J37" s="329"/>
      <c r="K37" s="326">
        <v>34883</v>
      </c>
      <c r="L37" s="327">
        <v>0.5208333333333334</v>
      </c>
      <c r="M37" s="330">
        <v>2</v>
      </c>
      <c r="N37" s="331">
        <v>1</v>
      </c>
      <c r="O37" s="330">
        <v>65</v>
      </c>
      <c r="P37" s="331">
        <v>4</v>
      </c>
      <c r="Q37" s="330">
        <v>0</v>
      </c>
      <c r="R37" s="331">
        <v>1</v>
      </c>
      <c r="S37" s="330">
        <v>57</v>
      </c>
      <c r="T37" s="331">
        <v>8</v>
      </c>
      <c r="U37" s="330">
        <v>3</v>
      </c>
      <c r="V37" s="332"/>
      <c r="W37" s="2"/>
      <c r="X37" s="2"/>
      <c r="Y37" s="2"/>
    </row>
    <row r="38" spans="1:22" s="2" customFormat="1" ht="13.5">
      <c r="A38" s="295"/>
      <c r="B38" s="248"/>
      <c r="C38" s="296"/>
      <c r="D38" s="196"/>
      <c r="E38" s="2" t="s">
        <v>334</v>
      </c>
      <c r="F38" s="269"/>
      <c r="I38" s="242"/>
      <c r="M38" s="242" t="s">
        <v>335</v>
      </c>
      <c r="N38" s="137"/>
      <c r="O38" s="242" t="s">
        <v>400</v>
      </c>
      <c r="P38" s="137">
        <v>10</v>
      </c>
      <c r="Q38" s="242" t="s">
        <v>400</v>
      </c>
      <c r="R38" s="137"/>
      <c r="S38" s="242" t="s">
        <v>400</v>
      </c>
      <c r="T38" s="137">
        <v>30</v>
      </c>
      <c r="U38" s="242" t="s">
        <v>400</v>
      </c>
      <c r="V38" s="247"/>
    </row>
    <row r="39" spans="1:22" s="2" customFormat="1" ht="13.5">
      <c r="A39" s="309"/>
      <c r="B39" s="250"/>
      <c r="C39" s="310"/>
      <c r="D39" s="196"/>
      <c r="E39" s="2" t="s">
        <v>336</v>
      </c>
      <c r="F39" s="269"/>
      <c r="I39" s="242"/>
      <c r="J39" s="283"/>
      <c r="K39" s="275"/>
      <c r="L39" s="276"/>
      <c r="M39" s="279"/>
      <c r="N39" s="280">
        <v>1</v>
      </c>
      <c r="O39" s="279"/>
      <c r="P39" s="280">
        <v>1</v>
      </c>
      <c r="Q39" s="279"/>
      <c r="R39" s="280">
        <v>1</v>
      </c>
      <c r="S39" s="279"/>
      <c r="T39" s="280">
        <v>1</v>
      </c>
      <c r="U39" s="279"/>
      <c r="V39" s="281"/>
    </row>
    <row r="40" spans="1:25" s="213" customFormat="1" ht="13.5">
      <c r="A40" s="309">
        <f>(M40/$F40)*N40*100</f>
        <v>100</v>
      </c>
      <c r="B40" s="250">
        <f>((O40/$F40)*P40*100)+A40</f>
        <v>24100</v>
      </c>
      <c r="C40" s="310">
        <f>((((Q40)*R40)+((S40)*T40)+(U40))/$F40)*100</f>
        <v>76900</v>
      </c>
      <c r="D40" s="211" t="s">
        <v>337</v>
      </c>
      <c r="E40" s="273" t="s">
        <v>338</v>
      </c>
      <c r="F40" s="274">
        <v>1</v>
      </c>
      <c r="G40" s="275">
        <v>34881</v>
      </c>
      <c r="H40" s="276">
        <v>0.7083333333333334</v>
      </c>
      <c r="I40" s="277"/>
      <c r="J40" s="278">
        <v>70</v>
      </c>
      <c r="K40" s="275">
        <v>34883</v>
      </c>
      <c r="L40" s="276">
        <v>0.5208333333333334</v>
      </c>
      <c r="M40" s="279">
        <v>1</v>
      </c>
      <c r="N40" s="280">
        <v>1</v>
      </c>
      <c r="O40" s="279">
        <v>30</v>
      </c>
      <c r="P40" s="280">
        <v>8</v>
      </c>
      <c r="Q40" s="279">
        <v>0</v>
      </c>
      <c r="R40" s="280">
        <v>1</v>
      </c>
      <c r="S40" s="279">
        <v>96</v>
      </c>
      <c r="T40" s="280">
        <v>8</v>
      </c>
      <c r="U40" s="279">
        <v>1</v>
      </c>
      <c r="V40" s="281"/>
      <c r="W40" s="2"/>
      <c r="X40" s="2"/>
      <c r="Y40" s="2"/>
    </row>
    <row r="41" spans="1:22" s="2" customFormat="1" ht="13.5">
      <c r="A41" s="295"/>
      <c r="B41" s="248"/>
      <c r="C41" s="296"/>
      <c r="D41" s="196"/>
      <c r="E41" s="2" t="s">
        <v>339</v>
      </c>
      <c r="F41" s="269"/>
      <c r="I41" s="242"/>
      <c r="M41" s="242" t="s">
        <v>400</v>
      </c>
      <c r="N41" s="137"/>
      <c r="O41" s="242" t="s">
        <v>400</v>
      </c>
      <c r="P41" s="137">
        <v>20</v>
      </c>
      <c r="Q41" s="242" t="s">
        <v>400</v>
      </c>
      <c r="R41" s="137"/>
      <c r="S41" s="242" t="s">
        <v>400</v>
      </c>
      <c r="T41" s="137">
        <v>20</v>
      </c>
      <c r="U41" s="242" t="s">
        <v>400</v>
      </c>
      <c r="V41" s="247"/>
    </row>
    <row r="42" spans="1:22" s="2" customFormat="1" ht="13.5">
      <c r="A42" s="309"/>
      <c r="B42" s="250"/>
      <c r="C42" s="310"/>
      <c r="D42" s="196"/>
      <c r="E42" s="2" t="s">
        <v>340</v>
      </c>
      <c r="F42" s="269"/>
      <c r="I42" s="242"/>
      <c r="J42" s="283"/>
      <c r="K42" s="275"/>
      <c r="L42" s="276"/>
      <c r="M42" s="279"/>
      <c r="N42" s="280">
        <v>1</v>
      </c>
      <c r="O42" s="279"/>
      <c r="P42" s="280">
        <v>1</v>
      </c>
      <c r="Q42" s="279"/>
      <c r="R42" s="280">
        <v>1</v>
      </c>
      <c r="S42" s="279"/>
      <c r="T42" s="280">
        <v>1</v>
      </c>
      <c r="U42" s="279"/>
      <c r="V42" s="281"/>
    </row>
    <row r="43" spans="1:25" s="213" customFormat="1" ht="15" thickBot="1">
      <c r="A43" s="309" t="s">
        <v>341</v>
      </c>
      <c r="B43" s="250"/>
      <c r="C43" s="310"/>
      <c r="D43" s="211"/>
      <c r="F43" s="264"/>
      <c r="I43" s="246"/>
      <c r="M43" s="246"/>
      <c r="N43" s="265"/>
      <c r="O43" s="246"/>
      <c r="P43" s="265"/>
      <c r="Q43" s="246"/>
      <c r="R43" s="265"/>
      <c r="S43" s="246"/>
      <c r="T43" s="265"/>
      <c r="U43" s="246"/>
      <c r="V43" s="383"/>
      <c r="W43" s="2"/>
      <c r="X43" s="2"/>
      <c r="Y43" s="2"/>
    </row>
    <row r="44" spans="1:25" s="93" customFormat="1" ht="15" thickTop="1">
      <c r="A44" s="297">
        <f>(M44/$F44)*N44*100</f>
        <v>40</v>
      </c>
      <c r="B44" s="298">
        <f>((O44/$F44)*P44*100)+A44</f>
        <v>7399.999999999999</v>
      </c>
      <c r="C44" s="299">
        <f>((((Q44)*R44)+((S44)*T44)+(U44))/$F44)*100</f>
        <v>5680</v>
      </c>
      <c r="D44" s="300" t="s">
        <v>342</v>
      </c>
      <c r="E44" s="301" t="s">
        <v>343</v>
      </c>
      <c r="F44" s="325">
        <v>5</v>
      </c>
      <c r="G44" s="326">
        <v>34893</v>
      </c>
      <c r="H44" s="327">
        <v>0.7916666666666666</v>
      </c>
      <c r="I44" s="328"/>
      <c r="J44" s="329">
        <v>70</v>
      </c>
      <c r="K44" s="326">
        <v>34896</v>
      </c>
      <c r="L44" s="327"/>
      <c r="M44" s="330">
        <v>2</v>
      </c>
      <c r="N44" s="331">
        <v>1</v>
      </c>
      <c r="O44" s="330">
        <v>46</v>
      </c>
      <c r="P44" s="331">
        <v>8</v>
      </c>
      <c r="Q44" s="330">
        <v>4</v>
      </c>
      <c r="R44" s="331">
        <v>1</v>
      </c>
      <c r="S44" s="330">
        <v>35</v>
      </c>
      <c r="T44" s="331">
        <v>8</v>
      </c>
      <c r="U44" s="330"/>
      <c r="V44" s="332"/>
      <c r="W44" s="2"/>
      <c r="X44" s="2"/>
      <c r="Y44" s="2"/>
    </row>
    <row r="45" spans="1:22" s="2" customFormat="1" ht="13.5">
      <c r="A45" s="295"/>
      <c r="B45" s="248"/>
      <c r="C45" s="296"/>
      <c r="D45" s="196"/>
      <c r="E45" s="2" t="s">
        <v>344</v>
      </c>
      <c r="F45" s="269"/>
      <c r="I45" s="242"/>
      <c r="M45" s="242" t="s">
        <v>400</v>
      </c>
      <c r="N45" s="137"/>
      <c r="O45" s="242" t="s">
        <v>400</v>
      </c>
      <c r="P45" s="137"/>
      <c r="Q45" s="242" t="s">
        <v>400</v>
      </c>
      <c r="R45" s="137"/>
      <c r="S45" s="242" t="s">
        <v>400</v>
      </c>
      <c r="T45" s="137"/>
      <c r="U45" s="242" t="s">
        <v>400</v>
      </c>
      <c r="V45" s="247"/>
    </row>
    <row r="46" spans="1:25" s="343" customFormat="1" ht="13.5">
      <c r="A46" s="339"/>
      <c r="B46" s="340"/>
      <c r="C46" s="341"/>
      <c r="D46" s="342"/>
      <c r="E46" s="343" t="s">
        <v>345</v>
      </c>
      <c r="F46" s="344"/>
      <c r="I46" s="345"/>
      <c r="J46" s="346"/>
      <c r="K46" s="347"/>
      <c r="L46" s="348"/>
      <c r="M46" s="349"/>
      <c r="N46" s="350">
        <v>1</v>
      </c>
      <c r="O46" s="349"/>
      <c r="P46" s="350">
        <v>1</v>
      </c>
      <c r="Q46" s="349"/>
      <c r="R46" s="350">
        <v>1</v>
      </c>
      <c r="S46" s="349"/>
      <c r="T46" s="350">
        <v>1</v>
      </c>
      <c r="U46" s="349"/>
      <c r="V46" s="351"/>
      <c r="W46" s="2"/>
      <c r="X46" s="2"/>
      <c r="Y46" s="2"/>
    </row>
    <row r="47" spans="1:25" s="324" customFormat="1" ht="13.5">
      <c r="A47" s="311">
        <f>(M47/$F47)*N47*100</f>
        <v>20</v>
      </c>
      <c r="B47" s="312">
        <f>((O47/$F47)*P47*100)+A47</f>
        <v>2020</v>
      </c>
      <c r="C47" s="313">
        <f>((((Q47)*R47)+((S47)*T47)+(U47))/$F47)*100</f>
        <v>7420</v>
      </c>
      <c r="D47" s="314" t="s">
        <v>346</v>
      </c>
      <c r="E47" s="315" t="s">
        <v>347</v>
      </c>
      <c r="F47" s="316">
        <v>5</v>
      </c>
      <c r="G47" s="317">
        <v>34893</v>
      </c>
      <c r="H47" s="318">
        <v>0.7916666666666666</v>
      </c>
      <c r="I47" s="319"/>
      <c r="J47" s="320"/>
      <c r="K47" s="317">
        <v>34896</v>
      </c>
      <c r="L47" s="318"/>
      <c r="M47" s="321">
        <v>1</v>
      </c>
      <c r="N47" s="322">
        <v>1</v>
      </c>
      <c r="O47" s="321">
        <v>25</v>
      </c>
      <c r="P47" s="322">
        <v>4</v>
      </c>
      <c r="Q47" s="321">
        <v>1</v>
      </c>
      <c r="R47" s="322">
        <v>1</v>
      </c>
      <c r="S47" s="321">
        <v>46</v>
      </c>
      <c r="T47" s="322">
        <v>8</v>
      </c>
      <c r="U47" s="321">
        <v>2</v>
      </c>
      <c r="V47" s="323"/>
      <c r="W47" s="2"/>
      <c r="X47" s="2"/>
      <c r="Y47" s="2"/>
    </row>
    <row r="48" spans="1:22" s="2" customFormat="1" ht="13.5">
      <c r="A48" s="295"/>
      <c r="B48" s="248"/>
      <c r="C48" s="296"/>
      <c r="D48" s="196"/>
      <c r="E48" s="2" t="s">
        <v>348</v>
      </c>
      <c r="F48" s="269"/>
      <c r="I48" s="242"/>
      <c r="M48" s="242" t="s">
        <v>400</v>
      </c>
      <c r="N48" s="137"/>
      <c r="O48" s="242" t="s">
        <v>400</v>
      </c>
      <c r="P48" s="137"/>
      <c r="Q48" s="242" t="s">
        <v>400</v>
      </c>
      <c r="R48" s="137"/>
      <c r="S48" s="242" t="s">
        <v>400</v>
      </c>
      <c r="T48" s="137"/>
      <c r="U48" s="242" t="s">
        <v>400</v>
      </c>
      <c r="V48" s="247"/>
    </row>
    <row r="49" spans="1:22" ht="13.5">
      <c r="A49" s="352"/>
      <c r="B49" s="353"/>
      <c r="C49" s="354"/>
      <c r="D49" s="355"/>
      <c r="E49" s="240" t="s">
        <v>349</v>
      </c>
      <c r="F49" s="356"/>
      <c r="G49" s="240"/>
      <c r="H49" s="240"/>
      <c r="I49" s="357"/>
      <c r="J49" s="283"/>
      <c r="K49" s="275"/>
      <c r="L49" s="276"/>
      <c r="M49" s="279"/>
      <c r="N49" s="280">
        <v>1</v>
      </c>
      <c r="O49" s="279"/>
      <c r="P49" s="280">
        <v>1</v>
      </c>
      <c r="Q49" s="279"/>
      <c r="R49" s="280">
        <v>1</v>
      </c>
      <c r="S49" s="279"/>
      <c r="T49" s="280">
        <v>1</v>
      </c>
      <c r="U49" s="279"/>
      <c r="V49" s="281"/>
    </row>
    <row r="50" spans="1:22" ht="13.5">
      <c r="A50" s="381"/>
      <c r="B50" s="261"/>
      <c r="C50" s="261"/>
      <c r="D50" s="2"/>
      <c r="E50" s="2"/>
      <c r="F50" s="269"/>
      <c r="G50" s="2"/>
      <c r="H50" s="2"/>
      <c r="I50" s="2"/>
      <c r="L50" s="2"/>
      <c r="M50" s="2"/>
      <c r="N50" s="137"/>
      <c r="O50" s="2"/>
      <c r="P50" s="137"/>
      <c r="Q50" s="2"/>
      <c r="R50" s="137"/>
      <c r="S50" s="2"/>
      <c r="T50" s="137"/>
      <c r="U50" s="2"/>
      <c r="V50" s="2"/>
    </row>
    <row r="51" spans="1:22" ht="13.5">
      <c r="A51" s="381"/>
      <c r="B51" s="261"/>
      <c r="C51" s="261"/>
      <c r="D51" s="2"/>
      <c r="E51" s="2"/>
      <c r="F51" s="269"/>
      <c r="G51" s="2"/>
      <c r="H51" s="2"/>
      <c r="I51" s="2"/>
      <c r="L51" s="2"/>
      <c r="M51" s="2"/>
      <c r="N51" s="137"/>
      <c r="O51" s="2"/>
      <c r="P51" s="137"/>
      <c r="Q51" s="2"/>
      <c r="R51" s="137"/>
      <c r="S51" s="2"/>
      <c r="T51" s="137"/>
      <c r="U51" s="2"/>
      <c r="V51" s="2"/>
    </row>
    <row r="52" spans="1:22" ht="13.5">
      <c r="A52" s="381"/>
      <c r="B52" s="261"/>
      <c r="C52" s="261"/>
      <c r="D52" s="2"/>
      <c r="E52" s="2"/>
      <c r="F52" s="269"/>
      <c r="G52" s="2"/>
      <c r="H52" s="2"/>
      <c r="I52" s="2"/>
      <c r="L52" s="2"/>
      <c r="M52" s="2"/>
      <c r="N52" s="137"/>
      <c r="O52" s="2"/>
      <c r="P52" s="137"/>
      <c r="Q52" s="2"/>
      <c r="R52" s="137"/>
      <c r="S52" s="2"/>
      <c r="T52" s="137"/>
      <c r="U52" s="2"/>
      <c r="V52" s="2"/>
    </row>
    <row r="53" spans="1:22" ht="13.5">
      <c r="A53" s="381"/>
      <c r="B53" s="261"/>
      <c r="C53" s="261"/>
      <c r="D53" s="2"/>
      <c r="E53" s="2"/>
      <c r="F53" s="269"/>
      <c r="G53" s="2"/>
      <c r="H53" s="2"/>
      <c r="I53" s="2"/>
      <c r="L53" s="2"/>
      <c r="M53" s="2"/>
      <c r="N53" s="137"/>
      <c r="O53" s="2"/>
      <c r="P53" s="137"/>
      <c r="Q53" s="2"/>
      <c r="R53" s="137"/>
      <c r="S53" s="2"/>
      <c r="T53" s="137"/>
      <c r="U53" s="2"/>
      <c r="V53" s="2"/>
    </row>
    <row r="54" spans="1:22" ht="13.5">
      <c r="A54" s="381"/>
      <c r="B54" s="261"/>
      <c r="C54" s="261"/>
      <c r="D54" s="2"/>
      <c r="E54" s="2"/>
      <c r="F54" s="269"/>
      <c r="G54" s="2"/>
      <c r="H54" s="2"/>
      <c r="I54" s="2"/>
      <c r="L54" s="2"/>
      <c r="M54" s="2"/>
      <c r="N54" s="137"/>
      <c r="O54" s="2"/>
      <c r="P54" s="137"/>
      <c r="Q54" s="2"/>
      <c r="R54" s="137"/>
      <c r="S54" s="2"/>
      <c r="T54" s="137"/>
      <c r="U54" s="2"/>
      <c r="V54" s="2"/>
    </row>
    <row r="55" spans="1:22" ht="13.5">
      <c r="A55" s="381"/>
      <c r="B55" s="261"/>
      <c r="C55" s="261"/>
      <c r="D55" s="2"/>
      <c r="E55" s="2"/>
      <c r="F55" s="269"/>
      <c r="G55" s="2"/>
      <c r="H55" s="2"/>
      <c r="I55" s="2"/>
      <c r="L55" s="2"/>
      <c r="M55" s="2"/>
      <c r="N55" s="137"/>
      <c r="O55" s="2"/>
      <c r="P55" s="137"/>
      <c r="Q55" s="2"/>
      <c r="R55" s="137"/>
      <c r="S55" s="2"/>
      <c r="T55" s="137"/>
      <c r="U55" s="2"/>
      <c r="V55" s="2"/>
    </row>
    <row r="56" spans="1:22" ht="13.5">
      <c r="A56" s="381"/>
      <c r="B56" s="261"/>
      <c r="C56" s="261"/>
      <c r="D56" s="2"/>
      <c r="E56" s="2"/>
      <c r="F56" s="269"/>
      <c r="G56" s="2"/>
      <c r="H56" s="2"/>
      <c r="I56" s="2"/>
      <c r="L56" s="2"/>
      <c r="M56" s="2"/>
      <c r="N56" s="137"/>
      <c r="O56" s="2"/>
      <c r="P56" s="137"/>
      <c r="Q56" s="2"/>
      <c r="R56" s="137"/>
      <c r="S56" s="2"/>
      <c r="T56" s="137"/>
      <c r="U56" s="2"/>
      <c r="V56" s="2"/>
    </row>
    <row r="57" spans="1:22" ht="13.5">
      <c r="A57" s="381"/>
      <c r="B57" s="261"/>
      <c r="C57" s="261"/>
      <c r="D57" s="2"/>
      <c r="E57" s="2"/>
      <c r="F57" s="269"/>
      <c r="G57" s="2"/>
      <c r="H57" s="2"/>
      <c r="I57" s="2"/>
      <c r="L57" s="2"/>
      <c r="M57" s="2"/>
      <c r="N57" s="137"/>
      <c r="O57" s="2"/>
      <c r="P57" s="137"/>
      <c r="Q57" s="2"/>
      <c r="R57" s="137"/>
      <c r="S57" s="2"/>
      <c r="T57" s="137"/>
      <c r="U57" s="2"/>
      <c r="V57" s="2"/>
    </row>
    <row r="58" spans="1:22" ht="13.5">
      <c r="A58" s="381"/>
      <c r="B58" s="261"/>
      <c r="C58" s="261"/>
      <c r="D58" s="2"/>
      <c r="E58" s="2"/>
      <c r="F58" s="269"/>
      <c r="G58" s="2"/>
      <c r="H58" s="2"/>
      <c r="I58" s="2"/>
      <c r="L58" s="2"/>
      <c r="M58" s="2"/>
      <c r="N58" s="137"/>
      <c r="O58" s="2"/>
      <c r="P58" s="137"/>
      <c r="Q58" s="2"/>
      <c r="R58" s="137"/>
      <c r="S58" s="2"/>
      <c r="T58" s="137"/>
      <c r="U58" s="2"/>
      <c r="V58" s="2"/>
    </row>
    <row r="59" spans="1:22" ht="13.5">
      <c r="A59" s="381"/>
      <c r="B59" s="261"/>
      <c r="C59" s="261"/>
      <c r="D59" s="2"/>
      <c r="E59" s="2"/>
      <c r="F59" s="269"/>
      <c r="G59" s="2"/>
      <c r="H59" s="2"/>
      <c r="I59" s="2"/>
      <c r="L59" s="2"/>
      <c r="M59" s="2"/>
      <c r="N59" s="137"/>
      <c r="O59" s="2"/>
      <c r="P59" s="137"/>
      <c r="Q59" s="2"/>
      <c r="R59" s="137"/>
      <c r="S59" s="2"/>
      <c r="T59" s="137"/>
      <c r="U59" s="2"/>
      <c r="V59" s="2"/>
    </row>
    <row r="60" spans="1:22" ht="13.5">
      <c r="A60" s="381"/>
      <c r="B60" s="261"/>
      <c r="C60" s="261"/>
      <c r="D60" s="2"/>
      <c r="E60" s="2"/>
      <c r="F60" s="269"/>
      <c r="G60" s="2"/>
      <c r="H60" s="2"/>
      <c r="I60" s="2"/>
      <c r="L60" s="2"/>
      <c r="M60" s="2"/>
      <c r="N60" s="137"/>
      <c r="O60" s="2"/>
      <c r="P60" s="137"/>
      <c r="Q60" s="2"/>
      <c r="R60" s="137"/>
      <c r="S60" s="2"/>
      <c r="T60" s="137"/>
      <c r="U60" s="2"/>
      <c r="V60" s="2"/>
    </row>
    <row r="61" spans="1:22" ht="13.5">
      <c r="A61" s="381"/>
      <c r="B61" s="261"/>
      <c r="C61" s="261"/>
      <c r="D61" s="2"/>
      <c r="E61" s="2"/>
      <c r="F61" s="269"/>
      <c r="G61" s="2"/>
      <c r="H61" s="2"/>
      <c r="I61" s="2"/>
      <c r="L61" s="2"/>
      <c r="M61" s="2"/>
      <c r="N61" s="137"/>
      <c r="O61" s="2"/>
      <c r="P61" s="137"/>
      <c r="Q61" s="2"/>
      <c r="R61" s="137"/>
      <c r="S61" s="2"/>
      <c r="T61" s="137"/>
      <c r="U61" s="2"/>
      <c r="V61" s="2"/>
    </row>
    <row r="62" spans="1:22" ht="13.5">
      <c r="A62" s="381"/>
      <c r="B62" s="261"/>
      <c r="C62" s="261"/>
      <c r="D62" s="2"/>
      <c r="E62" s="2"/>
      <c r="F62" s="269"/>
      <c r="G62" s="2"/>
      <c r="H62" s="2"/>
      <c r="I62" s="2"/>
      <c r="L62" s="2"/>
      <c r="M62" s="2"/>
      <c r="N62" s="137"/>
      <c r="O62" s="2"/>
      <c r="P62" s="137"/>
      <c r="Q62" s="2"/>
      <c r="R62" s="137"/>
      <c r="S62" s="2"/>
      <c r="T62" s="137"/>
      <c r="U62" s="2"/>
      <c r="V62" s="2"/>
    </row>
    <row r="63" spans="1:22" ht="13.5">
      <c r="A63" s="381"/>
      <c r="B63" s="261"/>
      <c r="C63" s="261"/>
      <c r="D63" s="2"/>
      <c r="E63" s="2"/>
      <c r="F63" s="269"/>
      <c r="G63" s="2"/>
      <c r="H63" s="2"/>
      <c r="I63" s="2"/>
      <c r="L63" s="2"/>
      <c r="M63" s="2"/>
      <c r="N63" s="137"/>
      <c r="O63" s="2"/>
      <c r="P63" s="137"/>
      <c r="Q63" s="2"/>
      <c r="R63" s="137"/>
      <c r="S63" s="2"/>
      <c r="T63" s="137"/>
      <c r="U63" s="2"/>
      <c r="V63" s="2"/>
    </row>
    <row r="64" spans="1:22" ht="13.5">
      <c r="A64" s="381"/>
      <c r="B64" s="261"/>
      <c r="C64" s="261"/>
      <c r="D64" s="2"/>
      <c r="E64" s="2"/>
      <c r="F64" s="269"/>
      <c r="G64" s="2"/>
      <c r="H64" s="2"/>
      <c r="I64" s="2"/>
      <c r="L64" s="2"/>
      <c r="M64" s="2"/>
      <c r="N64" s="137"/>
      <c r="O64" s="2"/>
      <c r="P64" s="137"/>
      <c r="Q64" s="2"/>
      <c r="R64" s="137"/>
      <c r="S64" s="2"/>
      <c r="T64" s="137"/>
      <c r="U64" s="2"/>
      <c r="V64" s="2"/>
    </row>
    <row r="65" spans="1:20" s="2" customFormat="1" ht="13.5">
      <c r="A65" s="381"/>
      <c r="B65" s="261"/>
      <c r="C65" s="261"/>
      <c r="F65" s="269"/>
      <c r="N65" s="137"/>
      <c r="P65" s="137"/>
      <c r="R65" s="137"/>
      <c r="T65" s="137"/>
    </row>
    <row r="66" spans="1:20" s="2" customFormat="1" ht="13.5">
      <c r="A66" s="381"/>
      <c r="B66" s="261"/>
      <c r="C66" s="261"/>
      <c r="F66" s="269"/>
      <c r="N66" s="137"/>
      <c r="P66" s="137"/>
      <c r="R66" s="137"/>
      <c r="T66" s="137"/>
    </row>
    <row r="67" spans="1:20" s="2" customFormat="1" ht="13.5">
      <c r="A67" s="381"/>
      <c r="B67" s="261"/>
      <c r="C67" s="261"/>
      <c r="F67" s="269"/>
      <c r="N67" s="137"/>
      <c r="P67" s="137"/>
      <c r="R67" s="137"/>
      <c r="T67" s="137"/>
    </row>
    <row r="68" spans="1:20" s="2" customFormat="1" ht="13.5">
      <c r="A68" s="381"/>
      <c r="B68" s="261"/>
      <c r="C68" s="261"/>
      <c r="F68" s="269"/>
      <c r="N68" s="137"/>
      <c r="P68" s="137"/>
      <c r="R68" s="137"/>
      <c r="T68" s="137"/>
    </row>
    <row r="69" spans="1:20" s="2" customFormat="1" ht="13.5">
      <c r="A69" s="381"/>
      <c r="B69" s="261"/>
      <c r="C69" s="261"/>
      <c r="F69" s="269"/>
      <c r="N69" s="137"/>
      <c r="P69" s="137"/>
      <c r="R69" s="137"/>
      <c r="T69" s="137"/>
    </row>
    <row r="70" spans="1:20" s="2" customFormat="1" ht="13.5">
      <c r="A70" s="381"/>
      <c r="B70" s="261"/>
      <c r="C70" s="261"/>
      <c r="F70" s="269"/>
      <c r="N70" s="137"/>
      <c r="P70" s="137"/>
      <c r="R70" s="137"/>
      <c r="T70" s="137"/>
    </row>
    <row r="71" spans="1:20" s="2" customFormat="1" ht="13.5">
      <c r="A71" s="381"/>
      <c r="B71" s="261"/>
      <c r="C71" s="261"/>
      <c r="F71" s="269"/>
      <c r="N71" s="137"/>
      <c r="P71" s="137"/>
      <c r="R71" s="137"/>
      <c r="T71" s="137"/>
    </row>
    <row r="72" spans="1:20" s="2" customFormat="1" ht="13.5">
      <c r="A72" s="381"/>
      <c r="B72" s="261"/>
      <c r="C72" s="261"/>
      <c r="F72" s="269"/>
      <c r="N72" s="137"/>
      <c r="P72" s="137"/>
      <c r="R72" s="137"/>
      <c r="T72" s="137"/>
    </row>
    <row r="73" spans="1:20" s="2" customFormat="1" ht="13.5">
      <c r="A73" s="381"/>
      <c r="B73" s="261"/>
      <c r="C73" s="261"/>
      <c r="F73" s="269"/>
      <c r="N73" s="137"/>
      <c r="P73" s="137"/>
      <c r="R73" s="137"/>
      <c r="T73" s="137"/>
    </row>
    <row r="74" spans="1:20" s="2" customFormat="1" ht="13.5">
      <c r="A74" s="381"/>
      <c r="B74" s="261"/>
      <c r="C74" s="261"/>
      <c r="F74" s="269"/>
      <c r="N74" s="137"/>
      <c r="P74" s="137"/>
      <c r="R74" s="137"/>
      <c r="T74" s="137"/>
    </row>
    <row r="75" spans="1:20" s="2" customFormat="1" ht="13.5">
      <c r="A75" s="381"/>
      <c r="B75" s="261"/>
      <c r="C75" s="261"/>
      <c r="F75" s="269"/>
      <c r="N75" s="137"/>
      <c r="P75" s="137"/>
      <c r="R75" s="137"/>
      <c r="T75" s="137"/>
    </row>
    <row r="76" spans="1:20" s="2" customFormat="1" ht="13.5">
      <c r="A76" s="381"/>
      <c r="B76" s="261"/>
      <c r="C76" s="261"/>
      <c r="F76" s="269"/>
      <c r="N76" s="137"/>
      <c r="P76" s="137"/>
      <c r="R76" s="137"/>
      <c r="T76" s="137"/>
    </row>
    <row r="77" spans="1:20" s="2" customFormat="1" ht="13.5">
      <c r="A77" s="381"/>
      <c r="B77" s="261"/>
      <c r="C77" s="261"/>
      <c r="F77" s="269"/>
      <c r="N77" s="137"/>
      <c r="P77" s="137"/>
      <c r="R77" s="137"/>
      <c r="T77" s="137"/>
    </row>
    <row r="78" spans="1:20" s="2" customFormat="1" ht="13.5">
      <c r="A78" s="381"/>
      <c r="B78" s="261"/>
      <c r="C78" s="261"/>
      <c r="F78" s="269"/>
      <c r="N78" s="137"/>
      <c r="P78" s="137"/>
      <c r="R78" s="137"/>
      <c r="T78" s="137"/>
    </row>
    <row r="79" spans="1:20" s="2" customFormat="1" ht="13.5">
      <c r="A79" s="381"/>
      <c r="B79" s="261"/>
      <c r="C79" s="261"/>
      <c r="F79" s="269"/>
      <c r="N79" s="137"/>
      <c r="P79" s="137"/>
      <c r="R79" s="137"/>
      <c r="T79" s="137"/>
    </row>
    <row r="80" spans="1:20" s="2" customFormat="1" ht="13.5">
      <c r="A80" s="381"/>
      <c r="B80" s="261"/>
      <c r="C80" s="261"/>
      <c r="F80" s="269"/>
      <c r="N80" s="137"/>
      <c r="P80" s="137"/>
      <c r="R80" s="137"/>
      <c r="T80" s="137"/>
    </row>
    <row r="81" spans="1:20" s="2" customFormat="1" ht="13.5">
      <c r="A81" s="381"/>
      <c r="B81" s="261"/>
      <c r="C81" s="261"/>
      <c r="F81" s="269"/>
      <c r="N81" s="137"/>
      <c r="P81" s="137"/>
      <c r="R81" s="137"/>
      <c r="T81" s="137"/>
    </row>
    <row r="82" spans="1:20" s="2" customFormat="1" ht="13.5">
      <c r="A82" s="381"/>
      <c r="B82" s="261"/>
      <c r="C82" s="261"/>
      <c r="F82" s="269"/>
      <c r="N82" s="137"/>
      <c r="P82" s="137"/>
      <c r="R82" s="137"/>
      <c r="T82" s="137"/>
    </row>
    <row r="83" spans="1:20" s="2" customFormat="1" ht="13.5">
      <c r="A83" s="381"/>
      <c r="B83" s="261"/>
      <c r="C83" s="261"/>
      <c r="F83" s="269"/>
      <c r="N83" s="137"/>
      <c r="P83" s="137"/>
      <c r="R83" s="137"/>
      <c r="T83" s="137"/>
    </row>
    <row r="84" spans="1:20" s="2" customFormat="1" ht="13.5">
      <c r="A84" s="381"/>
      <c r="B84" s="261"/>
      <c r="C84" s="261"/>
      <c r="F84" s="269"/>
      <c r="N84" s="137"/>
      <c r="P84" s="137"/>
      <c r="R84" s="137"/>
      <c r="T84" s="137"/>
    </row>
    <row r="85" spans="1:20" s="2" customFormat="1" ht="13.5">
      <c r="A85" s="381"/>
      <c r="B85" s="261"/>
      <c r="C85" s="261"/>
      <c r="F85" s="269"/>
      <c r="N85" s="137"/>
      <c r="P85" s="137"/>
      <c r="R85" s="137"/>
      <c r="T85" s="137"/>
    </row>
    <row r="86" spans="1:20" s="2" customFormat="1" ht="13.5">
      <c r="A86" s="381"/>
      <c r="B86" s="261"/>
      <c r="C86" s="261"/>
      <c r="F86" s="269"/>
      <c r="N86" s="137"/>
      <c r="P86" s="137"/>
      <c r="R86" s="137"/>
      <c r="T86" s="137"/>
    </row>
    <row r="87" spans="1:20" s="2" customFormat="1" ht="13.5">
      <c r="A87" s="381"/>
      <c r="B87" s="261"/>
      <c r="C87" s="261"/>
      <c r="F87" s="269"/>
      <c r="N87" s="137"/>
      <c r="P87" s="137"/>
      <c r="R87" s="137"/>
      <c r="T87" s="137"/>
    </row>
    <row r="88" spans="1:20" s="2" customFormat="1" ht="13.5">
      <c r="A88" s="381"/>
      <c r="B88" s="261"/>
      <c r="C88" s="261"/>
      <c r="F88" s="269"/>
      <c r="N88" s="137"/>
      <c r="P88" s="137"/>
      <c r="R88" s="137"/>
      <c r="T88" s="137"/>
    </row>
    <row r="89" spans="1:20" s="2" customFormat="1" ht="13.5">
      <c r="A89" s="381"/>
      <c r="B89" s="261"/>
      <c r="C89" s="261"/>
      <c r="F89" s="269"/>
      <c r="N89" s="137"/>
      <c r="P89" s="137"/>
      <c r="R89" s="137"/>
      <c r="T89" s="137"/>
    </row>
    <row r="90" spans="1:20" s="2" customFormat="1" ht="13.5">
      <c r="A90" s="381"/>
      <c r="B90" s="261"/>
      <c r="C90" s="261"/>
      <c r="F90" s="269"/>
      <c r="N90" s="137"/>
      <c r="P90" s="137"/>
      <c r="R90" s="137"/>
      <c r="T90" s="137"/>
    </row>
    <row r="91" spans="1:20" s="2" customFormat="1" ht="13.5">
      <c r="A91" s="381"/>
      <c r="B91" s="261"/>
      <c r="C91" s="261"/>
      <c r="F91" s="269"/>
      <c r="N91" s="137"/>
      <c r="P91" s="137"/>
      <c r="R91" s="137"/>
      <c r="T91" s="137"/>
    </row>
    <row r="92" spans="1:20" s="2" customFormat="1" ht="13.5">
      <c r="A92" s="381"/>
      <c r="B92" s="261"/>
      <c r="C92" s="261"/>
      <c r="F92" s="269"/>
      <c r="N92" s="137"/>
      <c r="P92" s="137"/>
      <c r="R92" s="137"/>
      <c r="T92" s="137"/>
    </row>
    <row r="93" spans="1:20" s="2" customFormat="1" ht="13.5">
      <c r="A93" s="381"/>
      <c r="B93" s="261"/>
      <c r="C93" s="261"/>
      <c r="F93" s="269"/>
      <c r="N93" s="137"/>
      <c r="P93" s="137"/>
      <c r="R93" s="137"/>
      <c r="T93" s="137"/>
    </row>
    <row r="94" spans="1:20" s="2" customFormat="1" ht="13.5">
      <c r="A94" s="381"/>
      <c r="B94" s="261"/>
      <c r="C94" s="261"/>
      <c r="F94" s="269"/>
      <c r="N94" s="137"/>
      <c r="P94" s="137"/>
      <c r="R94" s="137"/>
      <c r="T94" s="137"/>
    </row>
    <row r="95" spans="1:20" s="2" customFormat="1" ht="13.5">
      <c r="A95" s="381"/>
      <c r="B95" s="261"/>
      <c r="C95" s="261"/>
      <c r="F95" s="269"/>
      <c r="N95" s="137"/>
      <c r="P95" s="137"/>
      <c r="R95" s="137"/>
      <c r="T95" s="137"/>
    </row>
    <row r="96" spans="1:20" s="2" customFormat="1" ht="13.5">
      <c r="A96" s="381"/>
      <c r="B96" s="261"/>
      <c r="C96" s="261"/>
      <c r="F96" s="269"/>
      <c r="N96" s="137"/>
      <c r="P96" s="137"/>
      <c r="R96" s="137"/>
      <c r="T96" s="137"/>
    </row>
    <row r="97" spans="1:20" s="2" customFormat="1" ht="13.5">
      <c r="A97" s="381"/>
      <c r="B97" s="261"/>
      <c r="C97" s="261"/>
      <c r="F97" s="269"/>
      <c r="N97" s="137"/>
      <c r="P97" s="137"/>
      <c r="R97" s="137"/>
      <c r="T97" s="137"/>
    </row>
    <row r="98" spans="1:20" s="2" customFormat="1" ht="13.5">
      <c r="A98" s="381"/>
      <c r="B98" s="261"/>
      <c r="C98" s="261"/>
      <c r="F98" s="269"/>
      <c r="N98" s="137"/>
      <c r="P98" s="137"/>
      <c r="R98" s="137"/>
      <c r="T98" s="137"/>
    </row>
    <row r="99" spans="1:20" s="2" customFormat="1" ht="13.5">
      <c r="A99" s="381"/>
      <c r="B99" s="261"/>
      <c r="C99" s="261"/>
      <c r="F99" s="269"/>
      <c r="N99" s="137"/>
      <c r="P99" s="137"/>
      <c r="R99" s="137"/>
      <c r="T99" s="137"/>
    </row>
    <row r="100" spans="1:20" s="2" customFormat="1" ht="13.5">
      <c r="A100" s="381"/>
      <c r="B100" s="261"/>
      <c r="C100" s="261"/>
      <c r="F100" s="269"/>
      <c r="N100" s="137"/>
      <c r="P100" s="137"/>
      <c r="R100" s="137"/>
      <c r="T100" s="137"/>
    </row>
    <row r="101" spans="1:20" s="2" customFormat="1" ht="13.5">
      <c r="A101" s="381"/>
      <c r="B101" s="261"/>
      <c r="C101" s="261"/>
      <c r="F101" s="269"/>
      <c r="N101" s="137"/>
      <c r="P101" s="137"/>
      <c r="R101" s="137"/>
      <c r="T101" s="137"/>
    </row>
    <row r="102" spans="1:20" s="2" customFormat="1" ht="13.5">
      <c r="A102" s="381"/>
      <c r="B102" s="261"/>
      <c r="C102" s="261"/>
      <c r="F102" s="269"/>
      <c r="N102" s="137"/>
      <c r="P102" s="137"/>
      <c r="R102" s="137"/>
      <c r="T102" s="137"/>
    </row>
    <row r="103" spans="1:20" s="2" customFormat="1" ht="13.5">
      <c r="A103" s="381"/>
      <c r="B103" s="261"/>
      <c r="C103" s="261"/>
      <c r="F103" s="269"/>
      <c r="N103" s="137"/>
      <c r="P103" s="137"/>
      <c r="R103" s="137"/>
      <c r="T103" s="137"/>
    </row>
    <row r="104" spans="1:20" s="2" customFormat="1" ht="13.5">
      <c r="A104" s="381"/>
      <c r="B104" s="261"/>
      <c r="C104" s="261"/>
      <c r="F104" s="269"/>
      <c r="N104" s="137"/>
      <c r="P104" s="137"/>
      <c r="R104" s="137"/>
      <c r="T104" s="137"/>
    </row>
    <row r="105" spans="1:20" s="2" customFormat="1" ht="13.5">
      <c r="A105" s="381"/>
      <c r="B105" s="261"/>
      <c r="C105" s="261"/>
      <c r="F105" s="269"/>
      <c r="N105" s="137"/>
      <c r="P105" s="137"/>
      <c r="R105" s="137"/>
      <c r="T105" s="137"/>
    </row>
    <row r="106" spans="1:20" s="2" customFormat="1" ht="13.5">
      <c r="A106" s="381"/>
      <c r="B106" s="261"/>
      <c r="C106" s="261"/>
      <c r="F106" s="269"/>
      <c r="N106" s="137"/>
      <c r="P106" s="137"/>
      <c r="R106" s="137"/>
      <c r="T106" s="137"/>
    </row>
    <row r="107" spans="1:20" s="2" customFormat="1" ht="13.5">
      <c r="A107" s="381"/>
      <c r="B107" s="261"/>
      <c r="C107" s="261"/>
      <c r="F107" s="269"/>
      <c r="N107" s="137"/>
      <c r="P107" s="137"/>
      <c r="R107" s="137"/>
      <c r="T107" s="137"/>
    </row>
    <row r="108" spans="1:20" s="2" customFormat="1" ht="13.5">
      <c r="A108" s="381"/>
      <c r="B108" s="261"/>
      <c r="C108" s="261"/>
      <c r="F108" s="269"/>
      <c r="N108" s="137"/>
      <c r="P108" s="137"/>
      <c r="R108" s="137"/>
      <c r="T108" s="137"/>
    </row>
    <row r="109" spans="1:20" s="2" customFormat="1" ht="13.5">
      <c r="A109" s="381"/>
      <c r="B109" s="261"/>
      <c r="C109" s="261"/>
      <c r="F109" s="269"/>
      <c r="N109" s="137"/>
      <c r="P109" s="137"/>
      <c r="R109" s="137"/>
      <c r="T109" s="137"/>
    </row>
    <row r="110" spans="1:20" s="2" customFormat="1" ht="13.5">
      <c r="A110" s="381"/>
      <c r="B110" s="261"/>
      <c r="C110" s="261"/>
      <c r="F110" s="269"/>
      <c r="N110" s="137"/>
      <c r="P110" s="137"/>
      <c r="R110" s="137"/>
      <c r="T110" s="137"/>
    </row>
    <row r="111" spans="1:20" s="2" customFormat="1" ht="13.5">
      <c r="A111" s="381"/>
      <c r="B111" s="261"/>
      <c r="C111" s="261"/>
      <c r="F111" s="269"/>
      <c r="N111" s="137"/>
      <c r="P111" s="137"/>
      <c r="R111" s="137"/>
      <c r="T111" s="137"/>
    </row>
    <row r="112" spans="1:20" s="2" customFormat="1" ht="13.5">
      <c r="A112" s="381"/>
      <c r="B112" s="261"/>
      <c r="C112" s="261"/>
      <c r="F112" s="269"/>
      <c r="N112" s="137"/>
      <c r="P112" s="137"/>
      <c r="R112" s="137"/>
      <c r="T112" s="137"/>
    </row>
    <row r="113" spans="1:20" s="2" customFormat="1" ht="13.5">
      <c r="A113" s="381"/>
      <c r="B113" s="261"/>
      <c r="C113" s="261"/>
      <c r="F113" s="269"/>
      <c r="N113" s="137"/>
      <c r="P113" s="137"/>
      <c r="R113" s="137"/>
      <c r="T113" s="137"/>
    </row>
    <row r="114" spans="1:20" s="2" customFormat="1" ht="13.5">
      <c r="A114" s="381"/>
      <c r="B114" s="261"/>
      <c r="C114" s="261"/>
      <c r="F114" s="269"/>
      <c r="N114" s="137"/>
      <c r="P114" s="137"/>
      <c r="R114" s="137"/>
      <c r="T114" s="137"/>
    </row>
    <row r="115" spans="1:20" s="2" customFormat="1" ht="13.5">
      <c r="A115" s="381"/>
      <c r="B115" s="261"/>
      <c r="C115" s="261"/>
      <c r="F115" s="269"/>
      <c r="N115" s="137"/>
      <c r="P115" s="137"/>
      <c r="R115" s="137"/>
      <c r="T115" s="137"/>
    </row>
    <row r="116" spans="1:20" s="2" customFormat="1" ht="13.5">
      <c r="A116" s="381"/>
      <c r="B116" s="261"/>
      <c r="C116" s="261"/>
      <c r="F116" s="269"/>
      <c r="N116" s="137"/>
      <c r="P116" s="137"/>
      <c r="R116" s="137"/>
      <c r="T116" s="137"/>
    </row>
    <row r="117" spans="1:20" s="2" customFormat="1" ht="13.5">
      <c r="A117" s="381"/>
      <c r="B117" s="261"/>
      <c r="C117" s="261"/>
      <c r="F117" s="269"/>
      <c r="N117" s="137"/>
      <c r="P117" s="137"/>
      <c r="R117" s="137"/>
      <c r="T117" s="137"/>
    </row>
    <row r="118" spans="1:20" s="2" customFormat="1" ht="13.5">
      <c r="A118" s="381"/>
      <c r="B118" s="261"/>
      <c r="C118" s="261"/>
      <c r="F118" s="269"/>
      <c r="N118" s="137"/>
      <c r="P118" s="137"/>
      <c r="R118" s="137"/>
      <c r="T118" s="137"/>
    </row>
    <row r="119" spans="1:20" s="2" customFormat="1" ht="13.5">
      <c r="A119" s="381"/>
      <c r="B119" s="261"/>
      <c r="C119" s="261"/>
      <c r="F119" s="269"/>
      <c r="N119" s="137"/>
      <c r="P119" s="137"/>
      <c r="R119" s="137"/>
      <c r="T119" s="137"/>
    </row>
    <row r="120" spans="1:20" s="2" customFormat="1" ht="13.5">
      <c r="A120" s="381"/>
      <c r="B120" s="261"/>
      <c r="C120" s="261"/>
      <c r="F120" s="269"/>
      <c r="N120" s="137"/>
      <c r="P120" s="137"/>
      <c r="R120" s="137"/>
      <c r="T120" s="137"/>
    </row>
    <row r="121" spans="1:20" s="2" customFormat="1" ht="13.5">
      <c r="A121" s="381"/>
      <c r="B121" s="261"/>
      <c r="C121" s="261"/>
      <c r="F121" s="269"/>
      <c r="N121" s="137"/>
      <c r="P121" s="137"/>
      <c r="R121" s="137"/>
      <c r="T121" s="137"/>
    </row>
    <row r="122" spans="1:20" s="2" customFormat="1" ht="13.5">
      <c r="A122" s="381"/>
      <c r="B122" s="261"/>
      <c r="C122" s="261"/>
      <c r="F122" s="269"/>
      <c r="N122" s="137"/>
      <c r="P122" s="137"/>
      <c r="R122" s="137"/>
      <c r="T122" s="137"/>
    </row>
    <row r="123" spans="1:20" s="2" customFormat="1" ht="13.5">
      <c r="A123" s="381"/>
      <c r="B123" s="261"/>
      <c r="C123" s="261"/>
      <c r="F123" s="269"/>
      <c r="N123" s="137"/>
      <c r="P123" s="137"/>
      <c r="R123" s="137"/>
      <c r="T123" s="137"/>
    </row>
    <row r="124" spans="1:20" s="2" customFormat="1" ht="13.5">
      <c r="A124" s="381"/>
      <c r="B124" s="261"/>
      <c r="C124" s="261"/>
      <c r="F124" s="269"/>
      <c r="N124" s="137"/>
      <c r="P124" s="137"/>
      <c r="R124" s="137"/>
      <c r="T124" s="137"/>
    </row>
    <row r="125" spans="1:20" s="2" customFormat="1" ht="13.5">
      <c r="A125" s="381"/>
      <c r="B125" s="261"/>
      <c r="C125" s="261"/>
      <c r="F125" s="269"/>
      <c r="N125" s="137"/>
      <c r="P125" s="137"/>
      <c r="R125" s="137"/>
      <c r="T125" s="137"/>
    </row>
    <row r="126" spans="1:20" s="2" customFormat="1" ht="13.5">
      <c r="A126" s="381"/>
      <c r="B126" s="261"/>
      <c r="C126" s="261"/>
      <c r="F126" s="269"/>
      <c r="N126" s="137"/>
      <c r="P126" s="137"/>
      <c r="R126" s="137"/>
      <c r="T126" s="137"/>
    </row>
    <row r="127" spans="1:20" s="2" customFormat="1" ht="13.5">
      <c r="A127" s="381"/>
      <c r="B127" s="261"/>
      <c r="C127" s="261"/>
      <c r="F127" s="269"/>
      <c r="N127" s="137"/>
      <c r="P127" s="137"/>
      <c r="R127" s="137"/>
      <c r="T127" s="137"/>
    </row>
  </sheetData>
  <sheetProtection/>
  <printOptions horizontalCentered="1" verticalCentered="1"/>
  <pageMargins left="0.5" right="0.5" top="0.5" bottom="0.5" header="0" footer="0"/>
  <pageSetup fitToHeight="1" fitToWidth="1" orientation="landscape" paperSize="9" scale="72"/>
</worksheet>
</file>

<file path=xl/worksheets/sheet6.xml><?xml version="1.0" encoding="utf-8"?>
<worksheet xmlns="http://schemas.openxmlformats.org/spreadsheetml/2006/main" xmlns:r="http://schemas.openxmlformats.org/officeDocument/2006/relationships">
  <dimension ref="A1:W157"/>
  <sheetViews>
    <sheetView zoomScalePageLayoutView="0" workbookViewId="0" topLeftCell="A1">
      <selection activeCell="X42" sqref="X42"/>
    </sheetView>
  </sheetViews>
  <sheetFormatPr defaultColWidth="14.50390625" defaultRowHeight="12"/>
  <cols>
    <col min="1" max="1" width="5.875" style="0" customWidth="1"/>
    <col min="2" max="2" width="30.50390625" style="0" customWidth="1"/>
    <col min="3" max="3" width="9.875" style="287" customWidth="1"/>
    <col min="4" max="4" width="9.375" style="0" customWidth="1"/>
    <col min="5" max="5" width="7.50390625" style="0" customWidth="1"/>
    <col min="6" max="6" width="7.00390625" style="242" customWidth="1"/>
    <col min="7" max="7" width="7.00390625" style="2" customWidth="1"/>
    <col min="8" max="8" width="8.50390625" style="2" customWidth="1"/>
    <col min="9" max="9" width="6.125" style="0" customWidth="1"/>
    <col min="10" max="10" width="4.00390625" style="242" customWidth="1"/>
    <col min="11" max="11" width="4.00390625" style="288" customWidth="1"/>
    <col min="12" max="12" width="4.875" style="242" customWidth="1"/>
    <col min="13" max="13" width="4.50390625" style="288" customWidth="1"/>
    <col min="14" max="14" width="4.00390625" style="242" customWidth="1"/>
    <col min="15" max="15" width="4.00390625" style="288" customWidth="1"/>
    <col min="16" max="16" width="4.625" style="242" customWidth="1"/>
    <col min="17" max="17" width="4.375" style="288" customWidth="1"/>
    <col min="18" max="18" width="4.625" style="242" customWidth="1"/>
    <col min="19" max="19" width="4.00390625" style="242" customWidth="1"/>
    <col min="20" max="20" width="8.50390625" style="270" customWidth="1"/>
    <col min="21" max="22" width="10.50390625" style="289" customWidth="1"/>
    <col min="23" max="23" width="20.125" style="384" customWidth="1"/>
  </cols>
  <sheetData>
    <row r="1" spans="1:23" ht="15.75">
      <c r="A1" s="402" t="s">
        <v>619</v>
      </c>
      <c r="B1" s="213"/>
      <c r="C1" s="264"/>
      <c r="D1" s="213"/>
      <c r="E1" s="213"/>
      <c r="F1" s="246"/>
      <c r="G1" s="213"/>
      <c r="H1" s="213"/>
      <c r="I1" s="213"/>
      <c r="J1" s="246" t="s">
        <v>19</v>
      </c>
      <c r="K1" s="265"/>
      <c r="L1" s="246" t="s">
        <v>88</v>
      </c>
      <c r="M1" s="265"/>
      <c r="N1" s="246" t="s">
        <v>20</v>
      </c>
      <c r="O1" s="265"/>
      <c r="P1" s="246" t="s">
        <v>21</v>
      </c>
      <c r="Q1" s="265"/>
      <c r="R1" s="246" t="s">
        <v>89</v>
      </c>
      <c r="S1" s="246"/>
      <c r="T1" s="266"/>
      <c r="U1" s="267"/>
      <c r="V1" s="268"/>
      <c r="W1" s="386"/>
    </row>
    <row r="2" spans="1:23" ht="13.5">
      <c r="A2" s="242"/>
      <c r="B2" s="2" t="s">
        <v>389</v>
      </c>
      <c r="C2" s="269"/>
      <c r="D2" s="2"/>
      <c r="E2" s="2"/>
      <c r="I2" s="2"/>
      <c r="J2" s="242" t="s">
        <v>91</v>
      </c>
      <c r="K2" s="137"/>
      <c r="L2" s="242" t="s">
        <v>92</v>
      </c>
      <c r="M2" s="137"/>
      <c r="N2" s="242" t="s">
        <v>390</v>
      </c>
      <c r="O2" s="137"/>
      <c r="Q2" s="137"/>
      <c r="R2" s="242" t="s">
        <v>93</v>
      </c>
      <c r="S2" s="242" t="s">
        <v>94</v>
      </c>
      <c r="T2" s="270" t="s">
        <v>95</v>
      </c>
      <c r="U2" s="261" t="s">
        <v>96</v>
      </c>
      <c r="V2" s="271" t="s">
        <v>391</v>
      </c>
      <c r="W2" s="385"/>
    </row>
    <row r="3" spans="1:23" ht="13.5">
      <c r="A3" s="242"/>
      <c r="B3" s="2" t="s">
        <v>392</v>
      </c>
      <c r="C3" s="269"/>
      <c r="D3" s="2"/>
      <c r="E3" s="2"/>
      <c r="F3" s="242" t="s">
        <v>230</v>
      </c>
      <c r="H3" s="2" t="s">
        <v>100</v>
      </c>
      <c r="I3" s="2" t="s">
        <v>100</v>
      </c>
      <c r="K3" s="137" t="s">
        <v>101</v>
      </c>
      <c r="M3" s="137" t="s">
        <v>101</v>
      </c>
      <c r="N3" s="242" t="s">
        <v>102</v>
      </c>
      <c r="O3" s="137" t="s">
        <v>101</v>
      </c>
      <c r="P3" s="242" t="s">
        <v>102</v>
      </c>
      <c r="Q3" s="137" t="s">
        <v>101</v>
      </c>
      <c r="R3" s="242" t="s">
        <v>102</v>
      </c>
      <c r="S3" s="2" t="s">
        <v>103</v>
      </c>
      <c r="U3" s="261"/>
      <c r="V3" s="271"/>
      <c r="W3" s="385"/>
    </row>
    <row r="4" spans="1:23" ht="13.5">
      <c r="A4" s="242" t="s">
        <v>223</v>
      </c>
      <c r="B4" s="2" t="s">
        <v>393</v>
      </c>
      <c r="C4" s="269" t="s">
        <v>240</v>
      </c>
      <c r="D4" s="2" t="s">
        <v>394</v>
      </c>
      <c r="E4" s="2" t="s">
        <v>230</v>
      </c>
      <c r="F4" s="242" t="s">
        <v>241</v>
      </c>
      <c r="G4" s="2" t="s">
        <v>242</v>
      </c>
      <c r="H4" s="2" t="s">
        <v>104</v>
      </c>
      <c r="I4" s="2" t="s">
        <v>105</v>
      </c>
      <c r="J4" s="242" t="s">
        <v>106</v>
      </c>
      <c r="K4" s="137"/>
      <c r="L4" s="242" t="s">
        <v>107</v>
      </c>
      <c r="M4" s="137"/>
      <c r="N4" s="242" t="s">
        <v>395</v>
      </c>
      <c r="O4" s="137"/>
      <c r="P4" s="242">
        <v>7</v>
      </c>
      <c r="Q4" s="137"/>
      <c r="R4" s="242">
        <v>9</v>
      </c>
      <c r="S4" s="242">
        <v>10</v>
      </c>
      <c r="T4" s="270" t="s">
        <v>108</v>
      </c>
      <c r="U4" s="261" t="s">
        <v>108</v>
      </c>
      <c r="V4" s="272" t="s">
        <v>108</v>
      </c>
      <c r="W4" s="385"/>
    </row>
    <row r="5" spans="1:23" s="213" customFormat="1" ht="13.5">
      <c r="A5" s="246" t="s">
        <v>396</v>
      </c>
      <c r="B5" s="273" t="s">
        <v>22</v>
      </c>
      <c r="C5" s="274">
        <v>5</v>
      </c>
      <c r="D5" s="275">
        <v>34897</v>
      </c>
      <c r="E5" s="276">
        <v>0.5416666666666666</v>
      </c>
      <c r="F5" s="277" t="s">
        <v>397</v>
      </c>
      <c r="G5" s="278">
        <v>95</v>
      </c>
      <c r="H5" s="275">
        <v>34902</v>
      </c>
      <c r="I5" s="276">
        <v>0.5222222222222223</v>
      </c>
      <c r="J5" s="279">
        <v>0</v>
      </c>
      <c r="K5" s="280">
        <v>1</v>
      </c>
      <c r="L5" s="279">
        <v>15</v>
      </c>
      <c r="M5" s="280">
        <v>1</v>
      </c>
      <c r="N5" s="279">
        <v>0</v>
      </c>
      <c r="O5" s="280">
        <v>1</v>
      </c>
      <c r="P5" s="279">
        <v>33</v>
      </c>
      <c r="Q5" s="280">
        <v>4</v>
      </c>
      <c r="R5" s="279"/>
      <c r="S5" s="281"/>
      <c r="T5" s="440">
        <f>(J5/$C5)*K5*100</f>
        <v>0</v>
      </c>
      <c r="U5" s="268">
        <f>((L5/$C5)*M5*100)+T5</f>
        <v>300</v>
      </c>
      <c r="V5" s="268">
        <f>((((N5)*O5)+((P5)*Q5)+(R5))/$C5)*100</f>
        <v>2640</v>
      </c>
      <c r="W5" s="386" t="s">
        <v>398</v>
      </c>
    </row>
    <row r="6" spans="1:23" s="2" customFormat="1" ht="13.5">
      <c r="A6" s="242"/>
      <c r="B6" s="2" t="s">
        <v>399</v>
      </c>
      <c r="C6" s="269"/>
      <c r="F6" s="242"/>
      <c r="J6" s="242" t="s">
        <v>400</v>
      </c>
      <c r="K6" s="137"/>
      <c r="L6" s="242" t="s">
        <v>400</v>
      </c>
      <c r="M6" s="137">
        <v>15</v>
      </c>
      <c r="N6" s="242" t="s">
        <v>400</v>
      </c>
      <c r="O6" s="137"/>
      <c r="P6" s="242" t="s">
        <v>400</v>
      </c>
      <c r="Q6" s="137">
        <v>15</v>
      </c>
      <c r="R6" s="242" t="s">
        <v>400</v>
      </c>
      <c r="S6" s="242"/>
      <c r="T6" s="441"/>
      <c r="U6" s="271"/>
      <c r="V6" s="271"/>
      <c r="W6" s="385"/>
    </row>
    <row r="7" spans="1:23" s="2" customFormat="1" ht="13.5">
      <c r="A7" s="242"/>
      <c r="B7" s="2" t="s">
        <v>401</v>
      </c>
      <c r="C7" s="269"/>
      <c r="F7" s="242"/>
      <c r="G7" s="283"/>
      <c r="H7" s="275"/>
      <c r="I7" s="276"/>
      <c r="J7" s="279"/>
      <c r="K7" s="280">
        <v>1</v>
      </c>
      <c r="L7" s="279"/>
      <c r="M7" s="280">
        <v>1</v>
      </c>
      <c r="N7" s="279"/>
      <c r="O7" s="280">
        <v>1</v>
      </c>
      <c r="P7" s="279"/>
      <c r="Q7" s="280">
        <v>1</v>
      </c>
      <c r="R7" s="279"/>
      <c r="S7" s="281"/>
      <c r="T7" s="440"/>
      <c r="U7" s="268"/>
      <c r="V7" s="268"/>
      <c r="W7" s="385"/>
    </row>
    <row r="8" spans="1:23" s="2" customFormat="1" ht="13.5">
      <c r="A8" s="242"/>
      <c r="B8" s="2" t="s">
        <v>402</v>
      </c>
      <c r="C8" s="269"/>
      <c r="F8" s="242"/>
      <c r="G8" s="283"/>
      <c r="H8" s="275"/>
      <c r="I8" s="276"/>
      <c r="J8" s="242" t="s">
        <v>400</v>
      </c>
      <c r="K8" s="137"/>
      <c r="L8" s="242" t="s">
        <v>400</v>
      </c>
      <c r="M8" s="137"/>
      <c r="N8" s="242" t="s">
        <v>400</v>
      </c>
      <c r="O8" s="137"/>
      <c r="P8" s="242" t="s">
        <v>400</v>
      </c>
      <c r="Q8" s="137">
        <v>15</v>
      </c>
      <c r="R8" s="279"/>
      <c r="S8" s="281"/>
      <c r="T8" s="440"/>
      <c r="U8" s="268"/>
      <c r="V8" s="268"/>
      <c r="W8" s="385"/>
    </row>
    <row r="9" spans="1:23" s="213" customFormat="1" ht="13.5">
      <c r="A9" s="246" t="s">
        <v>403</v>
      </c>
      <c r="B9" s="273" t="s">
        <v>23</v>
      </c>
      <c r="C9" s="274">
        <v>5</v>
      </c>
      <c r="D9" s="275">
        <v>34897</v>
      </c>
      <c r="E9" s="276">
        <v>0.5416666666666666</v>
      </c>
      <c r="F9" s="277" t="s">
        <v>397</v>
      </c>
      <c r="G9" s="278">
        <v>95</v>
      </c>
      <c r="H9" s="275">
        <v>34902</v>
      </c>
      <c r="I9" s="276">
        <v>0.5222222222222223</v>
      </c>
      <c r="J9" s="279">
        <v>4</v>
      </c>
      <c r="K9" s="280">
        <v>1</v>
      </c>
      <c r="L9" s="279">
        <v>70</v>
      </c>
      <c r="M9" s="280">
        <v>8</v>
      </c>
      <c r="N9" s="279">
        <v>0</v>
      </c>
      <c r="O9" s="280">
        <v>1</v>
      </c>
      <c r="P9" s="279">
        <v>25</v>
      </c>
      <c r="Q9" s="280">
        <v>36</v>
      </c>
      <c r="R9" s="279">
        <v>104</v>
      </c>
      <c r="S9" s="281"/>
      <c r="T9" s="440">
        <f>(J9/$C9)*K9*100</f>
        <v>80</v>
      </c>
      <c r="U9" s="268">
        <f>((L9/$C9)*M9*100)+T9</f>
        <v>11280</v>
      </c>
      <c r="V9" s="268">
        <f>((((N9)*O9)+((P9)*Q9)+(R9))/$C9)*100</f>
        <v>20080</v>
      </c>
      <c r="W9" s="386" t="s">
        <v>137</v>
      </c>
    </row>
    <row r="10" spans="1:23" s="2" customFormat="1" ht="13.5">
      <c r="A10" s="242"/>
      <c r="B10" s="2" t="s">
        <v>138</v>
      </c>
      <c r="C10" s="269"/>
      <c r="F10" s="242"/>
      <c r="J10" s="242" t="s">
        <v>400</v>
      </c>
      <c r="K10" s="137"/>
      <c r="L10" s="242" t="s">
        <v>139</v>
      </c>
      <c r="M10" s="137">
        <v>30</v>
      </c>
      <c r="N10" s="242" t="s">
        <v>400</v>
      </c>
      <c r="O10" s="137"/>
      <c r="P10" s="242" t="s">
        <v>140</v>
      </c>
      <c r="Q10" s="137">
        <v>50</v>
      </c>
      <c r="R10" s="242" t="s">
        <v>400</v>
      </c>
      <c r="S10" s="242"/>
      <c r="T10" s="441"/>
      <c r="U10" s="271"/>
      <c r="V10" s="271"/>
      <c r="W10" s="385"/>
    </row>
    <row r="11" spans="1:23" s="2" customFormat="1" ht="13.5">
      <c r="A11" s="242"/>
      <c r="B11" s="2" t="s">
        <v>141</v>
      </c>
      <c r="C11" s="269"/>
      <c r="F11" s="242"/>
      <c r="G11" s="283"/>
      <c r="H11" s="275"/>
      <c r="I11" s="276"/>
      <c r="J11" s="279">
        <v>4</v>
      </c>
      <c r="K11" s="280">
        <v>1</v>
      </c>
      <c r="L11" s="279">
        <v>24</v>
      </c>
      <c r="M11" s="280">
        <v>1</v>
      </c>
      <c r="N11" s="279"/>
      <c r="O11" s="280">
        <v>1</v>
      </c>
      <c r="P11" s="279">
        <v>85</v>
      </c>
      <c r="Q11" s="280">
        <v>4</v>
      </c>
      <c r="R11" s="279"/>
      <c r="S11" s="281"/>
      <c r="T11" s="440">
        <f>(J11/$C9)*K11*100</f>
        <v>80</v>
      </c>
      <c r="U11" s="268">
        <f>((L11/$C9)*M11*100)+T11</f>
        <v>560</v>
      </c>
      <c r="V11" s="268">
        <f>((((N11)*O11)+((P11)*Q11)+(R11))/$C9)*100</f>
        <v>6800</v>
      </c>
      <c r="W11" s="385" t="s">
        <v>142</v>
      </c>
    </row>
    <row r="12" spans="1:23" s="2" customFormat="1" ht="13.5">
      <c r="A12" s="242"/>
      <c r="C12" s="269"/>
      <c r="F12" s="242"/>
      <c r="G12" s="284"/>
      <c r="H12" s="285"/>
      <c r="I12" s="286"/>
      <c r="J12" s="242" t="s">
        <v>400</v>
      </c>
      <c r="K12" s="137"/>
      <c r="L12" s="242" t="s">
        <v>400</v>
      </c>
      <c r="M12" s="137" t="s">
        <v>143</v>
      </c>
      <c r="N12" s="242" t="s">
        <v>400</v>
      </c>
      <c r="O12" s="137"/>
      <c r="P12" s="242" t="s">
        <v>400</v>
      </c>
      <c r="Q12" s="137" t="s">
        <v>144</v>
      </c>
      <c r="R12" s="242" t="s">
        <v>400</v>
      </c>
      <c r="S12" s="242"/>
      <c r="T12" s="441"/>
      <c r="U12" s="271"/>
      <c r="V12" s="261"/>
      <c r="W12" s="385"/>
    </row>
    <row r="13" spans="1:23" s="213" customFormat="1" ht="13.5">
      <c r="A13" s="246" t="s">
        <v>145</v>
      </c>
      <c r="B13" s="273" t="s">
        <v>24</v>
      </c>
      <c r="C13" s="274">
        <v>5</v>
      </c>
      <c r="D13" s="275">
        <v>34897</v>
      </c>
      <c r="E13" s="276">
        <v>0.5416666666666666</v>
      </c>
      <c r="F13" s="277" t="s">
        <v>397</v>
      </c>
      <c r="G13" s="278">
        <v>95</v>
      </c>
      <c r="H13" s="275">
        <v>34902</v>
      </c>
      <c r="I13" s="276">
        <v>0.5222222222222223</v>
      </c>
      <c r="J13" s="279">
        <v>2</v>
      </c>
      <c r="K13" s="280">
        <v>1</v>
      </c>
      <c r="L13" s="279">
        <v>35</v>
      </c>
      <c r="M13" s="280">
        <v>1</v>
      </c>
      <c r="N13" s="279">
        <v>0</v>
      </c>
      <c r="O13" s="280">
        <v>1</v>
      </c>
      <c r="P13" s="279">
        <v>33</v>
      </c>
      <c r="Q13" s="280">
        <v>36</v>
      </c>
      <c r="R13" s="279"/>
      <c r="S13" s="281"/>
      <c r="T13" s="440">
        <f>(J13/$C13)*K13*100</f>
        <v>40</v>
      </c>
      <c r="U13" s="268">
        <f>((L13/$C13)*M13*100)+T13</f>
        <v>740</v>
      </c>
      <c r="V13" s="268">
        <f>((((N13)*O13)+((P13)*Q13)+(R13))/$C13)*100</f>
        <v>23760</v>
      </c>
      <c r="W13" s="386" t="s">
        <v>137</v>
      </c>
    </row>
    <row r="14" spans="1:23" s="2" customFormat="1" ht="13.5">
      <c r="A14" s="242"/>
      <c r="B14" s="2" t="s">
        <v>315</v>
      </c>
      <c r="C14" s="269"/>
      <c r="F14" s="242"/>
      <c r="J14" s="242" t="s">
        <v>400</v>
      </c>
      <c r="K14" s="137"/>
      <c r="L14" s="242" t="s">
        <v>400</v>
      </c>
      <c r="M14" s="137"/>
      <c r="N14" s="242" t="s">
        <v>400</v>
      </c>
      <c r="O14" s="137"/>
      <c r="P14" s="242" t="s">
        <v>400</v>
      </c>
      <c r="Q14" s="137"/>
      <c r="R14" s="242" t="s">
        <v>400</v>
      </c>
      <c r="S14" s="242"/>
      <c r="T14" s="441"/>
      <c r="U14" s="271"/>
      <c r="V14" s="271"/>
      <c r="W14" s="385"/>
    </row>
    <row r="15" spans="1:23" s="2" customFormat="1" ht="13.5">
      <c r="A15" s="242"/>
      <c r="B15" s="2" t="s">
        <v>316</v>
      </c>
      <c r="C15" s="269"/>
      <c r="F15" s="242"/>
      <c r="G15" s="433"/>
      <c r="H15" s="334"/>
      <c r="I15" s="335"/>
      <c r="J15" s="279">
        <v>2</v>
      </c>
      <c r="K15" s="280">
        <v>1</v>
      </c>
      <c r="L15" s="279">
        <v>19</v>
      </c>
      <c r="M15" s="280">
        <v>1</v>
      </c>
      <c r="N15" s="279"/>
      <c r="O15" s="280">
        <v>1</v>
      </c>
      <c r="P15" s="279">
        <v>22</v>
      </c>
      <c r="Q15" s="280">
        <v>4</v>
      </c>
      <c r="R15" s="279"/>
      <c r="S15" s="281"/>
      <c r="T15" s="440">
        <f>(J15/$C13)*K15*100</f>
        <v>40</v>
      </c>
      <c r="U15" s="268">
        <f>((L15/$C13)*M15*100)+T15</f>
        <v>420</v>
      </c>
      <c r="V15" s="268">
        <f>((((N15)*O15)+((P15)*Q15)+(R15))/$C13)*100</f>
        <v>1760.0000000000002</v>
      </c>
      <c r="W15" s="385" t="s">
        <v>142</v>
      </c>
    </row>
    <row r="16" spans="1:23" s="2" customFormat="1" ht="55.5">
      <c r="A16" s="357"/>
      <c r="B16" s="240" t="s">
        <v>317</v>
      </c>
      <c r="C16" s="356"/>
      <c r="D16" s="240"/>
      <c r="E16" s="240"/>
      <c r="F16" s="240"/>
      <c r="G16" s="434"/>
      <c r="H16" s="435"/>
      <c r="I16" s="436"/>
      <c r="J16" s="242" t="s">
        <v>400</v>
      </c>
      <c r="K16" s="137"/>
      <c r="L16" s="242" t="s">
        <v>400</v>
      </c>
      <c r="M16" s="137" t="s">
        <v>143</v>
      </c>
      <c r="N16" s="242" t="s">
        <v>400</v>
      </c>
      <c r="O16" s="137"/>
      <c r="P16" s="242" t="s">
        <v>400</v>
      </c>
      <c r="Q16" s="137" t="s">
        <v>144</v>
      </c>
      <c r="R16" s="242" t="s">
        <v>400</v>
      </c>
      <c r="S16" s="242"/>
      <c r="T16" s="442"/>
      <c r="U16" s="439"/>
      <c r="V16" s="430"/>
      <c r="W16" s="431" t="s">
        <v>318</v>
      </c>
    </row>
    <row r="17" spans="1:23" s="213" customFormat="1" ht="13.5">
      <c r="A17" s="246" t="s">
        <v>264</v>
      </c>
      <c r="B17" s="273" t="s">
        <v>25</v>
      </c>
      <c r="C17" s="274">
        <v>5</v>
      </c>
      <c r="D17" s="275">
        <v>34912</v>
      </c>
      <c r="E17" s="276">
        <v>0.19791666666666666</v>
      </c>
      <c r="F17" s="277">
        <v>0.22569444444444445</v>
      </c>
      <c r="G17" s="278">
        <v>100</v>
      </c>
      <c r="H17" s="275">
        <v>34914</v>
      </c>
      <c r="I17" s="276">
        <v>0.0625</v>
      </c>
      <c r="J17" s="279">
        <v>0</v>
      </c>
      <c r="K17" s="280">
        <v>1</v>
      </c>
      <c r="L17" s="279">
        <v>17</v>
      </c>
      <c r="M17" s="280">
        <v>1</v>
      </c>
      <c r="N17" s="279">
        <v>0</v>
      </c>
      <c r="O17" s="280">
        <v>1</v>
      </c>
      <c r="P17" s="279">
        <v>50</v>
      </c>
      <c r="Q17" s="280">
        <v>8</v>
      </c>
      <c r="R17" s="279"/>
      <c r="S17" s="281">
        <v>1</v>
      </c>
      <c r="T17" s="440">
        <f>(J17/$C17)*K17*100</f>
        <v>0</v>
      </c>
      <c r="U17" s="268">
        <f>((L17/$C17)*M17*100)+T17</f>
        <v>340</v>
      </c>
      <c r="V17" s="268">
        <f>((((N17)*O17)+((P17)*Q17)+(R17))/$C17)*100</f>
        <v>8000</v>
      </c>
      <c r="W17" s="386"/>
    </row>
    <row r="18" spans="1:23" s="2" customFormat="1" ht="13.5">
      <c r="A18" s="242"/>
      <c r="C18" s="269"/>
      <c r="F18" s="242"/>
      <c r="G18" s="2" t="s">
        <v>265</v>
      </c>
      <c r="J18" s="242"/>
      <c r="K18" s="137"/>
      <c r="L18" s="242" t="s">
        <v>266</v>
      </c>
      <c r="M18" s="137"/>
      <c r="N18" s="242" t="s">
        <v>400</v>
      </c>
      <c r="O18" s="137"/>
      <c r="P18" s="242" t="s">
        <v>267</v>
      </c>
      <c r="Q18" s="137" t="s">
        <v>268</v>
      </c>
      <c r="R18" s="242" t="s">
        <v>400</v>
      </c>
      <c r="S18" s="242"/>
      <c r="T18" s="441"/>
      <c r="U18" s="271"/>
      <c r="V18" s="271"/>
      <c r="W18" s="385"/>
    </row>
    <row r="19" spans="1:23" s="2" customFormat="1" ht="13.5">
      <c r="A19" s="242"/>
      <c r="C19" s="269"/>
      <c r="F19" s="242"/>
      <c r="G19" s="283"/>
      <c r="H19" s="275"/>
      <c r="I19" s="276"/>
      <c r="J19" s="279"/>
      <c r="K19" s="280">
        <v>1</v>
      </c>
      <c r="L19" s="279"/>
      <c r="M19" s="280">
        <v>1</v>
      </c>
      <c r="N19" s="279"/>
      <c r="O19" s="280">
        <v>1</v>
      </c>
      <c r="P19" s="279"/>
      <c r="Q19" s="280">
        <v>1</v>
      </c>
      <c r="R19" s="279"/>
      <c r="S19" s="281"/>
      <c r="T19" s="440">
        <f>(J19/$C17)*K19*100</f>
        <v>0</v>
      </c>
      <c r="U19" s="268">
        <f>((L19/$C17)*M19*100)+T19</f>
        <v>0</v>
      </c>
      <c r="V19" s="268">
        <f>((((N19)*O19)+((P19)*Q19)+(R19))/$C17)*100</f>
        <v>0</v>
      </c>
      <c r="W19" s="385"/>
    </row>
    <row r="20" spans="1:23" s="2" customFormat="1" ht="13.5">
      <c r="A20" s="242"/>
      <c r="C20" s="269"/>
      <c r="F20" s="242"/>
      <c r="G20" s="284"/>
      <c r="H20" s="285"/>
      <c r="I20" s="286"/>
      <c r="J20" s="242" t="s">
        <v>400</v>
      </c>
      <c r="K20" s="137"/>
      <c r="L20" s="242" t="s">
        <v>400</v>
      </c>
      <c r="M20" s="137"/>
      <c r="N20" s="242" t="s">
        <v>400</v>
      </c>
      <c r="O20" s="137"/>
      <c r="P20" s="242" t="s">
        <v>400</v>
      </c>
      <c r="Q20" s="137"/>
      <c r="R20" s="242" t="s">
        <v>400</v>
      </c>
      <c r="S20" s="242"/>
      <c r="T20" s="441"/>
      <c r="U20" s="271"/>
      <c r="V20" s="261"/>
      <c r="W20" s="385"/>
    </row>
    <row r="21" spans="1:23" s="213" customFormat="1" ht="13.5">
      <c r="A21" s="246" t="s">
        <v>269</v>
      </c>
      <c r="B21" s="273" t="s">
        <v>26</v>
      </c>
      <c r="C21" s="274">
        <v>5</v>
      </c>
      <c r="D21" s="275">
        <v>34912</v>
      </c>
      <c r="E21" s="276">
        <v>0.1986111111111111</v>
      </c>
      <c r="F21" s="277">
        <v>0.22777777777777777</v>
      </c>
      <c r="G21" s="278">
        <v>100</v>
      </c>
      <c r="H21" s="275">
        <v>34914</v>
      </c>
      <c r="I21" s="276">
        <v>0.0625</v>
      </c>
      <c r="J21" s="279">
        <v>0</v>
      </c>
      <c r="K21" s="280">
        <v>1</v>
      </c>
      <c r="L21" s="279">
        <v>31</v>
      </c>
      <c r="M21" s="280">
        <v>4</v>
      </c>
      <c r="N21" s="279">
        <v>0</v>
      </c>
      <c r="O21" s="280">
        <v>1</v>
      </c>
      <c r="P21" s="279">
        <v>14</v>
      </c>
      <c r="Q21" s="280">
        <v>36</v>
      </c>
      <c r="R21" s="279"/>
      <c r="S21" s="281">
        <v>1</v>
      </c>
      <c r="T21" s="440">
        <f>(J21/$C21)*K21*100</f>
        <v>0</v>
      </c>
      <c r="U21" s="268">
        <f>((L21/$C21)*M21*100)+T21</f>
        <v>2480</v>
      </c>
      <c r="V21" s="268">
        <f>((((N21)*O21)+((P21)*Q21)+(R21))/$C21)*100</f>
        <v>10080</v>
      </c>
      <c r="W21" s="386"/>
    </row>
    <row r="22" spans="1:23" s="2" customFormat="1" ht="13.5">
      <c r="A22" s="242"/>
      <c r="C22" s="269"/>
      <c r="F22" s="242"/>
      <c r="G22" s="2" t="s">
        <v>265</v>
      </c>
      <c r="J22" s="242" t="s">
        <v>400</v>
      </c>
      <c r="K22" s="137"/>
      <c r="L22" s="242" t="s">
        <v>400</v>
      </c>
      <c r="M22" s="137">
        <v>20</v>
      </c>
      <c r="N22" s="242" t="s">
        <v>400</v>
      </c>
      <c r="O22" s="137"/>
      <c r="P22" s="242" t="s">
        <v>400</v>
      </c>
      <c r="Q22" s="137">
        <v>30</v>
      </c>
      <c r="R22" s="242" t="s">
        <v>400</v>
      </c>
      <c r="S22" s="242"/>
      <c r="T22" s="441"/>
      <c r="U22" s="271"/>
      <c r="V22" s="271"/>
      <c r="W22" s="385"/>
    </row>
    <row r="23" spans="1:23" s="2" customFormat="1" ht="13.5">
      <c r="A23" s="242"/>
      <c r="C23" s="269"/>
      <c r="F23" s="242"/>
      <c r="G23" s="283"/>
      <c r="H23" s="275"/>
      <c r="I23" s="276"/>
      <c r="J23" s="279"/>
      <c r="K23" s="280">
        <v>1</v>
      </c>
      <c r="L23" s="279"/>
      <c r="M23" s="280">
        <v>1</v>
      </c>
      <c r="N23" s="279"/>
      <c r="O23" s="280">
        <v>1</v>
      </c>
      <c r="P23" s="279"/>
      <c r="Q23" s="280">
        <v>1</v>
      </c>
      <c r="R23" s="279"/>
      <c r="S23" s="281"/>
      <c r="T23" s="440">
        <f>(J23/$C21)*K23*100</f>
        <v>0</v>
      </c>
      <c r="U23" s="268">
        <f>((L23/$C21)*M23*100)+T23</f>
        <v>0</v>
      </c>
      <c r="V23" s="268">
        <f>((((N23)*O23)+((P23)*Q23)+(R23))/$C21)*100</f>
        <v>0</v>
      </c>
      <c r="W23" s="385"/>
    </row>
    <row r="24" spans="1:23" s="2" customFormat="1" ht="13.5">
      <c r="A24" s="242"/>
      <c r="C24" s="269"/>
      <c r="F24" s="242"/>
      <c r="G24" s="284"/>
      <c r="H24" s="285"/>
      <c r="I24" s="286"/>
      <c r="J24" s="242" t="s">
        <v>400</v>
      </c>
      <c r="K24" s="137"/>
      <c r="L24" s="242" t="s">
        <v>400</v>
      </c>
      <c r="M24" s="137"/>
      <c r="N24" s="242" t="s">
        <v>400</v>
      </c>
      <c r="O24" s="137"/>
      <c r="P24" s="242" t="s">
        <v>400</v>
      </c>
      <c r="Q24" s="137"/>
      <c r="R24" s="242" t="s">
        <v>400</v>
      </c>
      <c r="S24" s="242"/>
      <c r="T24" s="441"/>
      <c r="U24" s="271"/>
      <c r="V24" s="261"/>
      <c r="W24" s="385"/>
    </row>
    <row r="25" spans="1:23" s="213" customFormat="1" ht="13.5">
      <c r="A25" s="246" t="s">
        <v>270</v>
      </c>
      <c r="B25" s="273" t="s">
        <v>27</v>
      </c>
      <c r="C25" s="274">
        <v>5</v>
      </c>
      <c r="D25" s="275">
        <v>34912</v>
      </c>
      <c r="E25" s="276">
        <v>0.2</v>
      </c>
      <c r="F25" s="277">
        <v>0.22916666666666666</v>
      </c>
      <c r="G25" s="278">
        <v>100</v>
      </c>
      <c r="H25" s="275">
        <v>34914</v>
      </c>
      <c r="I25" s="276">
        <v>0.0625</v>
      </c>
      <c r="J25" s="279">
        <v>0</v>
      </c>
      <c r="K25" s="280">
        <v>1</v>
      </c>
      <c r="L25" s="279">
        <v>46</v>
      </c>
      <c r="M25" s="280">
        <v>1</v>
      </c>
      <c r="N25" s="279">
        <v>0</v>
      </c>
      <c r="O25" s="280">
        <v>1</v>
      </c>
      <c r="P25" s="279">
        <v>87</v>
      </c>
      <c r="Q25" s="280">
        <v>8</v>
      </c>
      <c r="R25" s="279"/>
      <c r="S25" s="281">
        <v>1</v>
      </c>
      <c r="T25" s="440">
        <f>(J25/$C25)*K25*100</f>
        <v>0</v>
      </c>
      <c r="U25" s="268">
        <f>((L25/$C25)*M25*100)+T25</f>
        <v>919.9999999999999</v>
      </c>
      <c r="V25" s="268">
        <f>((((N25)*O25)+((P25)*Q25)+(R25))/$C25)*100</f>
        <v>13919.999999999998</v>
      </c>
      <c r="W25" s="386"/>
    </row>
    <row r="26" spans="1:23" s="2" customFormat="1" ht="13.5">
      <c r="A26" s="242"/>
      <c r="C26" s="269"/>
      <c r="F26" s="242"/>
      <c r="G26" s="2" t="s">
        <v>265</v>
      </c>
      <c r="J26" s="242" t="s">
        <v>400</v>
      </c>
      <c r="K26" s="137"/>
      <c r="L26" s="242" t="s">
        <v>400</v>
      </c>
      <c r="M26" s="137">
        <v>25</v>
      </c>
      <c r="N26" s="242" t="s">
        <v>400</v>
      </c>
      <c r="O26" s="137"/>
      <c r="P26" s="242" t="s">
        <v>400</v>
      </c>
      <c r="Q26" s="137">
        <v>15</v>
      </c>
      <c r="R26" s="242" t="s">
        <v>400</v>
      </c>
      <c r="S26" s="242"/>
      <c r="T26" s="441"/>
      <c r="U26" s="271"/>
      <c r="V26" s="271"/>
      <c r="W26" s="385"/>
    </row>
    <row r="27" spans="1:23" s="2" customFormat="1" ht="13.5">
      <c r="A27" s="242"/>
      <c r="C27" s="269"/>
      <c r="F27" s="242"/>
      <c r="G27" s="283"/>
      <c r="H27" s="275"/>
      <c r="I27" s="276"/>
      <c r="J27" s="279"/>
      <c r="K27" s="280">
        <v>1</v>
      </c>
      <c r="L27" s="279"/>
      <c r="M27" s="280">
        <v>1</v>
      </c>
      <c r="N27" s="279"/>
      <c r="O27" s="280">
        <v>1</v>
      </c>
      <c r="P27" s="279"/>
      <c r="Q27" s="280">
        <v>1</v>
      </c>
      <c r="R27" s="279"/>
      <c r="S27" s="281"/>
      <c r="T27" s="440">
        <f>(J27/$C25)*K27*100</f>
        <v>0</v>
      </c>
      <c r="U27" s="268">
        <f>((L27/$C25)*M27*100)+T27</f>
        <v>0</v>
      </c>
      <c r="V27" s="268">
        <f>((((N27)*O27)+((P27)*Q27)+(R27))/$C25)*100</f>
        <v>0</v>
      </c>
      <c r="W27" s="385"/>
    </row>
    <row r="28" spans="1:23" s="2" customFormat="1" ht="13.5">
      <c r="A28" s="242"/>
      <c r="C28" s="269"/>
      <c r="F28" s="242"/>
      <c r="G28" s="284"/>
      <c r="H28" s="285"/>
      <c r="I28" s="286"/>
      <c r="J28" s="242" t="s">
        <v>400</v>
      </c>
      <c r="K28" s="137"/>
      <c r="L28" s="242" t="s">
        <v>400</v>
      </c>
      <c r="M28" s="137"/>
      <c r="N28" s="242" t="s">
        <v>400</v>
      </c>
      <c r="O28" s="137"/>
      <c r="P28" s="242" t="s">
        <v>400</v>
      </c>
      <c r="Q28" s="137"/>
      <c r="R28" s="242" t="s">
        <v>400</v>
      </c>
      <c r="S28" s="242"/>
      <c r="T28" s="441"/>
      <c r="U28" s="271"/>
      <c r="V28" s="261"/>
      <c r="W28" s="385"/>
    </row>
    <row r="29" spans="1:23" s="213" customFormat="1" ht="13.5">
      <c r="A29" s="246" t="s">
        <v>271</v>
      </c>
      <c r="B29" s="273" t="s">
        <v>272</v>
      </c>
      <c r="C29" s="274">
        <v>5</v>
      </c>
      <c r="D29" s="275">
        <v>34914</v>
      </c>
      <c r="E29" s="276">
        <v>0.3819444444444444</v>
      </c>
      <c r="F29" s="277">
        <v>0.5104166666666666</v>
      </c>
      <c r="G29" s="278">
        <v>98</v>
      </c>
      <c r="H29" s="275">
        <v>34916</v>
      </c>
      <c r="I29" s="276">
        <v>0.7083333333333334</v>
      </c>
      <c r="J29" s="279"/>
      <c r="K29" s="280">
        <v>1</v>
      </c>
      <c r="L29" s="279"/>
      <c r="M29" s="280">
        <v>1</v>
      </c>
      <c r="N29" s="279"/>
      <c r="O29" s="280">
        <v>1</v>
      </c>
      <c r="P29" s="279"/>
      <c r="Q29" s="280">
        <v>1</v>
      </c>
      <c r="R29" s="279"/>
      <c r="S29" s="281"/>
      <c r="T29" s="440">
        <f>(J29/$C29)*K29*100</f>
        <v>0</v>
      </c>
      <c r="U29" s="268">
        <f>((L29/$C29)*M29*100)+T29</f>
        <v>0</v>
      </c>
      <c r="V29" s="268">
        <f>((((N29)*O29)+((P29)*Q29)+(R29))/$C29)*100</f>
        <v>0</v>
      </c>
      <c r="W29" s="386"/>
    </row>
    <row r="30" spans="1:23" s="2" customFormat="1" ht="13.5">
      <c r="A30" s="242" t="s">
        <v>273</v>
      </c>
      <c r="C30" s="269"/>
      <c r="F30" s="242"/>
      <c r="J30" s="242" t="s">
        <v>400</v>
      </c>
      <c r="K30" s="137"/>
      <c r="L30" s="242" t="s">
        <v>400</v>
      </c>
      <c r="M30" s="137"/>
      <c r="N30" s="242" t="s">
        <v>400</v>
      </c>
      <c r="O30" s="137"/>
      <c r="P30" s="242" t="s">
        <v>400</v>
      </c>
      <c r="Q30" s="137"/>
      <c r="R30" s="242" t="s">
        <v>400</v>
      </c>
      <c r="S30" s="242"/>
      <c r="T30" s="441"/>
      <c r="U30" s="261"/>
      <c r="V30" s="272"/>
      <c r="W30" s="385"/>
    </row>
    <row r="31" spans="1:23" s="2" customFormat="1" ht="13.5">
      <c r="A31" s="242" t="s">
        <v>274</v>
      </c>
      <c r="C31" s="269"/>
      <c r="F31" s="242"/>
      <c r="G31" s="283"/>
      <c r="H31" s="275"/>
      <c r="I31" s="276"/>
      <c r="J31" s="279"/>
      <c r="K31" s="280">
        <v>1</v>
      </c>
      <c r="L31" s="279"/>
      <c r="M31" s="280">
        <v>1</v>
      </c>
      <c r="N31" s="279"/>
      <c r="O31" s="280">
        <v>1</v>
      </c>
      <c r="P31" s="279"/>
      <c r="Q31" s="280">
        <v>1</v>
      </c>
      <c r="R31" s="279"/>
      <c r="S31" s="281"/>
      <c r="T31" s="440">
        <f>(J31/$C29)*K31*100</f>
        <v>0</v>
      </c>
      <c r="U31" s="267">
        <f>((L31/$C29)*M31*100)+T31</f>
        <v>0</v>
      </c>
      <c r="V31" s="282">
        <f>((((N31)*O31)+((P31)*Q31)+(R31))/$C29)*100</f>
        <v>0</v>
      </c>
      <c r="W31" s="385"/>
    </row>
    <row r="32" spans="1:23" s="2" customFormat="1" ht="13.5">
      <c r="A32" s="242"/>
      <c r="C32" s="269"/>
      <c r="F32" s="242"/>
      <c r="G32" s="284"/>
      <c r="H32" s="285"/>
      <c r="I32" s="286"/>
      <c r="J32" s="242" t="s">
        <v>400</v>
      </c>
      <c r="K32" s="137"/>
      <c r="L32" s="242" t="s">
        <v>400</v>
      </c>
      <c r="M32" s="137"/>
      <c r="N32" s="242" t="s">
        <v>400</v>
      </c>
      <c r="O32" s="137"/>
      <c r="P32" s="242" t="s">
        <v>400</v>
      </c>
      <c r="Q32" s="137"/>
      <c r="R32" s="242" t="s">
        <v>400</v>
      </c>
      <c r="S32" s="242"/>
      <c r="T32" s="441"/>
      <c r="U32" s="271"/>
      <c r="V32" s="261"/>
      <c r="W32" s="385"/>
    </row>
    <row r="33" spans="1:23" s="213" customFormat="1" ht="13.5">
      <c r="A33" s="246" t="s">
        <v>275</v>
      </c>
      <c r="B33" s="273" t="s">
        <v>276</v>
      </c>
      <c r="C33" s="274">
        <v>5</v>
      </c>
      <c r="D33" s="275">
        <v>34914</v>
      </c>
      <c r="E33" s="276">
        <v>0.3854166666666667</v>
      </c>
      <c r="F33" s="277">
        <v>0.5111111111111112</v>
      </c>
      <c r="G33" s="278">
        <v>98</v>
      </c>
      <c r="H33" s="275"/>
      <c r="I33" s="276"/>
      <c r="J33" s="279"/>
      <c r="K33" s="280">
        <v>1</v>
      </c>
      <c r="L33" s="279"/>
      <c r="M33" s="280">
        <v>1</v>
      </c>
      <c r="N33" s="279"/>
      <c r="O33" s="280">
        <v>1</v>
      </c>
      <c r="P33" s="279"/>
      <c r="Q33" s="280">
        <v>1</v>
      </c>
      <c r="R33" s="279"/>
      <c r="S33" s="281"/>
      <c r="T33" s="440">
        <f>(J33/$C33)*K33*100</f>
        <v>0</v>
      </c>
      <c r="U33" s="268">
        <f>((L33/$C33)*M33*100)+T33</f>
        <v>0</v>
      </c>
      <c r="V33" s="268">
        <f>((((N33)*O33)+((P33)*Q33)+(R33))/$C33)*100</f>
        <v>0</v>
      </c>
      <c r="W33" s="386"/>
    </row>
    <row r="34" spans="1:23" s="2" customFormat="1" ht="13.5">
      <c r="A34" s="242"/>
      <c r="C34" s="269"/>
      <c r="F34" s="242"/>
      <c r="J34" s="242" t="s">
        <v>400</v>
      </c>
      <c r="K34" s="137"/>
      <c r="L34" s="242" t="s">
        <v>400</v>
      </c>
      <c r="M34" s="137"/>
      <c r="N34" s="242" t="s">
        <v>400</v>
      </c>
      <c r="O34" s="137"/>
      <c r="P34" s="242" t="s">
        <v>400</v>
      </c>
      <c r="Q34" s="137"/>
      <c r="R34" s="242" t="s">
        <v>400</v>
      </c>
      <c r="S34" s="242"/>
      <c r="T34" s="441"/>
      <c r="U34" s="271"/>
      <c r="V34" s="271"/>
      <c r="W34" s="385"/>
    </row>
    <row r="35" spans="1:23" s="2" customFormat="1" ht="13.5">
      <c r="A35" s="242"/>
      <c r="C35" s="269"/>
      <c r="F35" s="242"/>
      <c r="G35" s="283"/>
      <c r="H35" s="275"/>
      <c r="I35" s="276"/>
      <c r="J35" s="279"/>
      <c r="K35" s="280">
        <v>1</v>
      </c>
      <c r="L35" s="279"/>
      <c r="M35" s="280">
        <v>1</v>
      </c>
      <c r="N35" s="279"/>
      <c r="O35" s="280">
        <v>1</v>
      </c>
      <c r="P35" s="279"/>
      <c r="Q35" s="280">
        <v>1</v>
      </c>
      <c r="R35" s="279"/>
      <c r="S35" s="281"/>
      <c r="T35" s="440">
        <f>(J35/$C33)*K35*100</f>
        <v>0</v>
      </c>
      <c r="U35" s="268">
        <f>((L35/$C33)*M35*100)+T35</f>
        <v>0</v>
      </c>
      <c r="V35" s="268">
        <f>((((N35)*O35)+((P35)*Q35)+(R35))/$C33)*100</f>
        <v>0</v>
      </c>
      <c r="W35" s="385"/>
    </row>
    <row r="36" spans="1:23" s="2" customFormat="1" ht="13.5">
      <c r="A36" s="242"/>
      <c r="C36" s="269"/>
      <c r="F36" s="242"/>
      <c r="G36" s="284"/>
      <c r="H36" s="285"/>
      <c r="I36" s="286"/>
      <c r="J36" s="242" t="s">
        <v>400</v>
      </c>
      <c r="K36" s="137"/>
      <c r="L36" s="242" t="s">
        <v>400</v>
      </c>
      <c r="M36" s="137"/>
      <c r="N36" s="242" t="s">
        <v>400</v>
      </c>
      <c r="O36" s="137"/>
      <c r="P36" s="242" t="s">
        <v>400</v>
      </c>
      <c r="Q36" s="137"/>
      <c r="R36" s="242" t="s">
        <v>400</v>
      </c>
      <c r="S36" s="242"/>
      <c r="T36" s="441"/>
      <c r="U36" s="271"/>
      <c r="V36" s="261"/>
      <c r="W36" s="385"/>
    </row>
    <row r="37" spans="1:23" s="213" customFormat="1" ht="13.5">
      <c r="A37" s="246" t="s">
        <v>277</v>
      </c>
      <c r="B37" s="273" t="s">
        <v>29</v>
      </c>
      <c r="C37" s="274">
        <v>5</v>
      </c>
      <c r="D37" s="275">
        <v>34914</v>
      </c>
      <c r="E37" s="276">
        <v>0.3888888888888889</v>
      </c>
      <c r="F37" s="277">
        <v>0.5118055555555555</v>
      </c>
      <c r="G37" s="278">
        <v>98</v>
      </c>
      <c r="H37" s="275"/>
      <c r="I37" s="276"/>
      <c r="J37" s="279"/>
      <c r="K37" s="280">
        <v>1</v>
      </c>
      <c r="L37" s="279"/>
      <c r="M37" s="280">
        <v>1</v>
      </c>
      <c r="N37" s="279"/>
      <c r="O37" s="280">
        <v>1</v>
      </c>
      <c r="P37" s="279"/>
      <c r="Q37" s="280">
        <v>1</v>
      </c>
      <c r="R37" s="279"/>
      <c r="S37" s="281"/>
      <c r="T37" s="440">
        <f>(J37/$C37)*K37*100</f>
        <v>0</v>
      </c>
      <c r="U37" s="268">
        <f>((L37/$C37)*M37*100)+T37</f>
        <v>0</v>
      </c>
      <c r="V37" s="268">
        <f>((((N37)*O37)+((P37)*Q37)+(R37))/$C37)*100</f>
        <v>0</v>
      </c>
      <c r="W37" s="386"/>
    </row>
    <row r="38" spans="1:23" s="2" customFormat="1" ht="13.5">
      <c r="A38" s="242"/>
      <c r="C38" s="269"/>
      <c r="F38" s="242"/>
      <c r="J38" s="242" t="s">
        <v>400</v>
      </c>
      <c r="K38" s="137"/>
      <c r="L38" s="242" t="s">
        <v>400</v>
      </c>
      <c r="M38" s="137"/>
      <c r="N38" s="242" t="s">
        <v>400</v>
      </c>
      <c r="O38" s="137"/>
      <c r="P38" s="242" t="s">
        <v>400</v>
      </c>
      <c r="Q38" s="137"/>
      <c r="R38" s="242" t="s">
        <v>400</v>
      </c>
      <c r="S38" s="242"/>
      <c r="T38" s="441"/>
      <c r="U38" s="271"/>
      <c r="V38" s="271"/>
      <c r="W38" s="385"/>
    </row>
    <row r="39" spans="1:23" s="2" customFormat="1" ht="13.5">
      <c r="A39" s="242"/>
      <c r="C39" s="269"/>
      <c r="F39" s="242"/>
      <c r="G39" s="283"/>
      <c r="H39" s="275"/>
      <c r="I39" s="276"/>
      <c r="J39" s="279"/>
      <c r="K39" s="280">
        <v>1</v>
      </c>
      <c r="L39" s="279"/>
      <c r="M39" s="280">
        <v>1</v>
      </c>
      <c r="N39" s="279"/>
      <c r="O39" s="280">
        <v>1</v>
      </c>
      <c r="P39" s="279"/>
      <c r="Q39" s="280">
        <v>1</v>
      </c>
      <c r="R39" s="279"/>
      <c r="S39" s="281"/>
      <c r="T39" s="440">
        <f>(J39/$C37)*K39*100</f>
        <v>0</v>
      </c>
      <c r="U39" s="268">
        <f>((L39/$C37)*M39*100)+T39</f>
        <v>0</v>
      </c>
      <c r="V39" s="268">
        <f>((((N39)*O39)+((P39)*Q39)+(R39))/$C37)*100</f>
        <v>0</v>
      </c>
      <c r="W39" s="385"/>
    </row>
    <row r="40" spans="1:23" s="2" customFormat="1" ht="13.5">
      <c r="A40" s="242"/>
      <c r="C40" s="269"/>
      <c r="F40" s="242"/>
      <c r="G40" s="284"/>
      <c r="H40" s="285"/>
      <c r="I40" s="286"/>
      <c r="J40" s="242" t="s">
        <v>400</v>
      </c>
      <c r="K40" s="137"/>
      <c r="L40" s="242" t="s">
        <v>400</v>
      </c>
      <c r="M40" s="137"/>
      <c r="N40" s="242" t="s">
        <v>400</v>
      </c>
      <c r="O40" s="137"/>
      <c r="P40" s="242" t="s">
        <v>400</v>
      </c>
      <c r="Q40" s="137"/>
      <c r="R40" s="242" t="s">
        <v>400</v>
      </c>
      <c r="S40" s="242"/>
      <c r="T40" s="441"/>
      <c r="U40" s="271"/>
      <c r="V40" s="261"/>
      <c r="W40" s="385"/>
    </row>
    <row r="41" spans="1:23" s="213" customFormat="1" ht="13.5">
      <c r="A41" s="246" t="s">
        <v>30</v>
      </c>
      <c r="B41" s="273" t="s">
        <v>31</v>
      </c>
      <c r="C41" s="274">
        <v>5</v>
      </c>
      <c r="D41" s="275">
        <v>34914</v>
      </c>
      <c r="E41" s="276">
        <v>0.3909722222222222</v>
      </c>
      <c r="F41" s="277">
        <v>0.5125</v>
      </c>
      <c r="G41" s="278">
        <v>98</v>
      </c>
      <c r="H41" s="275"/>
      <c r="I41" s="276"/>
      <c r="J41" s="279"/>
      <c r="K41" s="280">
        <v>1</v>
      </c>
      <c r="L41" s="279"/>
      <c r="M41" s="280">
        <v>1</v>
      </c>
      <c r="N41" s="279"/>
      <c r="O41" s="280">
        <v>1</v>
      </c>
      <c r="P41" s="279"/>
      <c r="Q41" s="280">
        <v>1</v>
      </c>
      <c r="R41" s="279"/>
      <c r="S41" s="281"/>
      <c r="T41" s="440">
        <f>(J41/$C41)*K41*100</f>
        <v>0</v>
      </c>
      <c r="U41" s="268">
        <f>((L41/$C41)*M41*100)+T41</f>
        <v>0</v>
      </c>
      <c r="V41" s="268">
        <f>((((N41)*O41)+((P41)*Q41)+(R41))/$C41)*100</f>
        <v>0</v>
      </c>
      <c r="W41" s="386"/>
    </row>
    <row r="42" spans="1:23" s="2" customFormat="1" ht="13.5">
      <c r="A42" s="242"/>
      <c r="C42" s="269"/>
      <c r="F42" s="242"/>
      <c r="J42" s="242" t="s">
        <v>400</v>
      </c>
      <c r="K42" s="137"/>
      <c r="L42" s="242" t="s">
        <v>400</v>
      </c>
      <c r="M42" s="137"/>
      <c r="N42" s="242" t="s">
        <v>400</v>
      </c>
      <c r="O42" s="137"/>
      <c r="P42" s="242" t="s">
        <v>400</v>
      </c>
      <c r="Q42" s="137"/>
      <c r="R42" s="242" t="s">
        <v>400</v>
      </c>
      <c r="S42" s="242"/>
      <c r="T42" s="441"/>
      <c r="U42" s="271"/>
      <c r="V42" s="271"/>
      <c r="W42" s="385"/>
    </row>
    <row r="43" spans="1:23" s="2" customFormat="1" ht="13.5">
      <c r="A43" s="242"/>
      <c r="C43" s="269"/>
      <c r="F43" s="242"/>
      <c r="G43" s="283"/>
      <c r="H43" s="275"/>
      <c r="I43" s="276"/>
      <c r="J43" s="279"/>
      <c r="K43" s="280">
        <v>1</v>
      </c>
      <c r="L43" s="279"/>
      <c r="M43" s="280">
        <v>1</v>
      </c>
      <c r="N43" s="279"/>
      <c r="O43" s="280">
        <v>1</v>
      </c>
      <c r="P43" s="279"/>
      <c r="Q43" s="280">
        <v>1</v>
      </c>
      <c r="R43" s="279"/>
      <c r="S43" s="281"/>
      <c r="T43" s="440">
        <f>(J43/$C41)*K43*100</f>
        <v>0</v>
      </c>
      <c r="U43" s="268">
        <f>((L43/$C41)*M43*100)+T43</f>
        <v>0</v>
      </c>
      <c r="V43" s="268">
        <f>((((N43)*O43)+((P43)*Q43)+(R43))/$C41)*100</f>
        <v>0</v>
      </c>
      <c r="W43" s="385"/>
    </row>
    <row r="44" spans="1:23" s="2" customFormat="1" ht="13.5">
      <c r="A44" s="242"/>
      <c r="C44" s="269"/>
      <c r="F44" s="242"/>
      <c r="G44" s="284"/>
      <c r="H44" s="285"/>
      <c r="I44" s="286"/>
      <c r="J44" s="242" t="s">
        <v>400</v>
      </c>
      <c r="K44" s="137"/>
      <c r="L44" s="242" t="s">
        <v>400</v>
      </c>
      <c r="M44" s="137"/>
      <c r="N44" s="242" t="s">
        <v>400</v>
      </c>
      <c r="O44" s="137"/>
      <c r="P44" s="242" t="s">
        <v>400</v>
      </c>
      <c r="Q44" s="137"/>
      <c r="R44" s="242" t="s">
        <v>400</v>
      </c>
      <c r="S44" s="242"/>
      <c r="T44" s="441"/>
      <c r="U44" s="271"/>
      <c r="V44" s="261"/>
      <c r="W44" s="385"/>
    </row>
    <row r="45" spans="1:23" s="213" customFormat="1" ht="13.5">
      <c r="A45" s="246" t="s">
        <v>32</v>
      </c>
      <c r="B45" s="273" t="s">
        <v>33</v>
      </c>
      <c r="C45" s="274">
        <v>5</v>
      </c>
      <c r="D45" s="275">
        <v>34914</v>
      </c>
      <c r="E45" s="276">
        <v>0.3958333333333333</v>
      </c>
      <c r="F45" s="277">
        <v>0.5131944444444444</v>
      </c>
      <c r="G45" s="278">
        <v>98</v>
      </c>
      <c r="H45" s="275"/>
      <c r="I45" s="276"/>
      <c r="J45" s="279"/>
      <c r="K45" s="280">
        <v>1</v>
      </c>
      <c r="L45" s="279"/>
      <c r="M45" s="280">
        <v>1</v>
      </c>
      <c r="N45" s="279"/>
      <c r="O45" s="280">
        <v>1</v>
      </c>
      <c r="P45" s="279"/>
      <c r="Q45" s="280">
        <v>1</v>
      </c>
      <c r="R45" s="279"/>
      <c r="S45" s="281"/>
      <c r="T45" s="440">
        <f>(J45/$C45)*K45*100</f>
        <v>0</v>
      </c>
      <c r="U45" s="268">
        <f>((L45/$C45)*M45*100)+T45</f>
        <v>0</v>
      </c>
      <c r="V45" s="268">
        <f>((((N45)*O45)+((P45)*Q45)+(R45))/$C45)*100</f>
        <v>0</v>
      </c>
      <c r="W45" s="386"/>
    </row>
    <row r="46" spans="1:23" s="2" customFormat="1" ht="13.5">
      <c r="A46" s="242"/>
      <c r="C46" s="269"/>
      <c r="F46" s="242"/>
      <c r="J46" s="242" t="s">
        <v>400</v>
      </c>
      <c r="K46" s="137"/>
      <c r="L46" s="242" t="s">
        <v>400</v>
      </c>
      <c r="M46" s="137"/>
      <c r="N46" s="242" t="s">
        <v>400</v>
      </c>
      <c r="O46" s="137"/>
      <c r="P46" s="242" t="s">
        <v>400</v>
      </c>
      <c r="Q46" s="137"/>
      <c r="R46" s="242" t="s">
        <v>400</v>
      </c>
      <c r="S46" s="242"/>
      <c r="T46" s="441"/>
      <c r="U46" s="271"/>
      <c r="V46" s="271"/>
      <c r="W46" s="385"/>
    </row>
    <row r="47" spans="1:23" s="2" customFormat="1" ht="13.5">
      <c r="A47" s="242"/>
      <c r="C47" s="269"/>
      <c r="F47" s="242"/>
      <c r="G47" s="283"/>
      <c r="H47" s="275"/>
      <c r="I47" s="276"/>
      <c r="J47" s="279"/>
      <c r="K47" s="280">
        <v>1</v>
      </c>
      <c r="L47" s="279"/>
      <c r="M47" s="280">
        <v>1</v>
      </c>
      <c r="N47" s="279"/>
      <c r="O47" s="280">
        <v>1</v>
      </c>
      <c r="P47" s="279"/>
      <c r="Q47" s="280">
        <v>1</v>
      </c>
      <c r="R47" s="279"/>
      <c r="S47" s="281"/>
      <c r="T47" s="440">
        <f>(J47/$C45)*K47*100</f>
        <v>0</v>
      </c>
      <c r="U47" s="268">
        <f>((L47/$C45)*M47*100)+T47</f>
        <v>0</v>
      </c>
      <c r="V47" s="268">
        <f>((((N47)*O47)+((P47)*Q47)+(R47))/$C45)*100</f>
        <v>0</v>
      </c>
      <c r="W47" s="385"/>
    </row>
    <row r="48" spans="1:23" s="2" customFormat="1" ht="13.5">
      <c r="A48" s="242"/>
      <c r="C48" s="269"/>
      <c r="F48" s="242"/>
      <c r="G48" s="284"/>
      <c r="H48" s="285"/>
      <c r="I48" s="286"/>
      <c r="J48" s="242" t="s">
        <v>400</v>
      </c>
      <c r="K48" s="137"/>
      <c r="L48" s="242" t="s">
        <v>400</v>
      </c>
      <c r="M48" s="137"/>
      <c r="N48" s="242" t="s">
        <v>400</v>
      </c>
      <c r="O48" s="137"/>
      <c r="P48" s="242" t="s">
        <v>400</v>
      </c>
      <c r="Q48" s="137"/>
      <c r="R48" s="242" t="s">
        <v>400</v>
      </c>
      <c r="S48" s="242"/>
      <c r="T48" s="441"/>
      <c r="U48" s="271"/>
      <c r="V48" s="261"/>
      <c r="W48" s="385"/>
    </row>
    <row r="49" spans="1:23" s="213" customFormat="1" ht="13.5">
      <c r="A49" s="246" t="s">
        <v>200</v>
      </c>
      <c r="B49" s="273" t="s">
        <v>189</v>
      </c>
      <c r="C49" s="274">
        <v>5</v>
      </c>
      <c r="D49" s="275">
        <v>35117</v>
      </c>
      <c r="E49" s="276"/>
      <c r="F49" s="277">
        <v>0.7083333333333334</v>
      </c>
      <c r="G49" s="278"/>
      <c r="H49" s="275" t="s">
        <v>34</v>
      </c>
      <c r="I49" s="276">
        <v>0.875</v>
      </c>
      <c r="J49" s="279">
        <v>0</v>
      </c>
      <c r="K49" s="280">
        <v>1</v>
      </c>
      <c r="L49" s="279">
        <v>8</v>
      </c>
      <c r="M49" s="280">
        <v>36</v>
      </c>
      <c r="N49" s="279">
        <v>30</v>
      </c>
      <c r="O49" s="280">
        <v>1</v>
      </c>
      <c r="P49" s="279">
        <v>100</v>
      </c>
      <c r="Q49" s="280">
        <v>36</v>
      </c>
      <c r="R49" s="279"/>
      <c r="S49" s="281"/>
      <c r="T49" s="440">
        <f>(J49/$C49)*K49*100</f>
        <v>0</v>
      </c>
      <c r="U49" s="268">
        <f>((L49/$C49)*M49*100)+T49</f>
        <v>5760</v>
      </c>
      <c r="V49" s="268">
        <f>((((N49)*O49)+((P49)*Q49)+(R49))/$C49)*100</f>
        <v>72600</v>
      </c>
      <c r="W49" s="386"/>
    </row>
    <row r="50" spans="1:23" s="2" customFormat="1" ht="13.5">
      <c r="A50" s="242" t="s">
        <v>35</v>
      </c>
      <c r="C50" s="269"/>
      <c r="F50" s="242"/>
      <c r="J50" s="242" t="s">
        <v>400</v>
      </c>
      <c r="K50" s="137"/>
      <c r="L50" s="242" t="s">
        <v>400</v>
      </c>
      <c r="M50" s="137"/>
      <c r="N50" s="242" t="s">
        <v>400</v>
      </c>
      <c r="O50" s="137"/>
      <c r="P50" s="242" t="s">
        <v>400</v>
      </c>
      <c r="Q50" s="137">
        <v>30</v>
      </c>
      <c r="R50" s="242" t="s">
        <v>400</v>
      </c>
      <c r="S50" s="242"/>
      <c r="T50" s="441"/>
      <c r="U50" s="271"/>
      <c r="V50" s="271"/>
      <c r="W50" s="385"/>
    </row>
    <row r="51" spans="1:23" s="2" customFormat="1" ht="13.5">
      <c r="A51" s="242"/>
      <c r="C51" s="269"/>
      <c r="F51" s="242"/>
      <c r="G51" s="283"/>
      <c r="H51" s="275"/>
      <c r="I51" s="276"/>
      <c r="J51" s="279"/>
      <c r="K51" s="280">
        <v>1</v>
      </c>
      <c r="L51" s="279"/>
      <c r="M51" s="280">
        <v>1</v>
      </c>
      <c r="N51" s="279"/>
      <c r="O51" s="280">
        <v>1</v>
      </c>
      <c r="P51" s="279"/>
      <c r="Q51" s="280">
        <v>1</v>
      </c>
      <c r="R51" s="279"/>
      <c r="S51" s="281"/>
      <c r="T51" s="440">
        <f>(J51/$C49)*K51*100</f>
        <v>0</v>
      </c>
      <c r="U51" s="268">
        <f>((L51/$C49)*M51*100)+T51</f>
        <v>0</v>
      </c>
      <c r="V51" s="268">
        <f>((((N51)*O51)+((P51)*Q51)+(R51))/$C49)*100</f>
        <v>0</v>
      </c>
      <c r="W51" s="385"/>
    </row>
    <row r="52" spans="1:23" s="2" customFormat="1" ht="13.5">
      <c r="A52" s="242"/>
      <c r="C52" s="269"/>
      <c r="F52" s="242"/>
      <c r="G52" s="284"/>
      <c r="H52" s="285"/>
      <c r="I52" s="286"/>
      <c r="J52" s="242" t="s">
        <v>400</v>
      </c>
      <c r="K52" s="137"/>
      <c r="L52" s="242" t="s">
        <v>400</v>
      </c>
      <c r="M52" s="137"/>
      <c r="N52" s="242" t="s">
        <v>400</v>
      </c>
      <c r="O52" s="137"/>
      <c r="P52" s="242" t="s">
        <v>400</v>
      </c>
      <c r="Q52" s="137"/>
      <c r="R52" s="242" t="s">
        <v>400</v>
      </c>
      <c r="S52" s="242"/>
      <c r="T52" s="441"/>
      <c r="U52" s="271"/>
      <c r="V52" s="261"/>
      <c r="W52" s="385"/>
    </row>
    <row r="53" spans="1:23" s="213" customFormat="1" ht="13.5">
      <c r="A53" s="246" t="s">
        <v>201</v>
      </c>
      <c r="B53" s="273" t="s">
        <v>190</v>
      </c>
      <c r="C53" s="274">
        <v>5</v>
      </c>
      <c r="D53" s="275">
        <v>35117</v>
      </c>
      <c r="E53" s="276"/>
      <c r="F53" s="277">
        <v>0.7083333333333334</v>
      </c>
      <c r="G53" s="278"/>
      <c r="H53" s="275" t="s">
        <v>34</v>
      </c>
      <c r="I53" s="276">
        <v>0.875</v>
      </c>
      <c r="J53" s="279">
        <v>1</v>
      </c>
      <c r="K53" s="280">
        <v>1</v>
      </c>
      <c r="L53" s="279">
        <v>10</v>
      </c>
      <c r="M53" s="280">
        <v>36</v>
      </c>
      <c r="N53" s="279">
        <v>4</v>
      </c>
      <c r="O53" s="280">
        <v>1</v>
      </c>
      <c r="P53" s="279">
        <v>4</v>
      </c>
      <c r="Q53" s="280">
        <v>1</v>
      </c>
      <c r="R53" s="279"/>
      <c r="S53" s="281">
        <v>2</v>
      </c>
      <c r="T53" s="440">
        <f>(J53/$C53)*K53*100</f>
        <v>20</v>
      </c>
      <c r="U53" s="268">
        <f>((L53/$C53)*M53*100)+T53</f>
        <v>7220</v>
      </c>
      <c r="V53" s="268">
        <f>((((N53)*O53)+((P53)*Q53)+(R53))/$C53)*100</f>
        <v>160</v>
      </c>
      <c r="W53" s="386"/>
    </row>
    <row r="54" spans="1:23" s="2" customFormat="1" ht="13.5">
      <c r="A54" s="242" t="s">
        <v>268</v>
      </c>
      <c r="C54" s="269"/>
      <c r="F54" s="242"/>
      <c r="J54" s="242" t="s">
        <v>400</v>
      </c>
      <c r="K54" s="137"/>
      <c r="L54" s="242" t="s">
        <v>400</v>
      </c>
      <c r="M54" s="137"/>
      <c r="N54" s="242" t="s">
        <v>400</v>
      </c>
      <c r="O54" s="137"/>
      <c r="P54" s="242" t="s">
        <v>400</v>
      </c>
      <c r="Q54" s="137"/>
      <c r="R54" s="242" t="s">
        <v>400</v>
      </c>
      <c r="S54" s="242"/>
      <c r="T54" s="441"/>
      <c r="U54" s="271"/>
      <c r="V54" s="271"/>
      <c r="W54" s="385"/>
    </row>
    <row r="55" spans="1:23" s="2" customFormat="1" ht="13.5">
      <c r="A55" s="242"/>
      <c r="C55" s="269"/>
      <c r="F55" s="242"/>
      <c r="G55" s="283"/>
      <c r="H55" s="275"/>
      <c r="I55" s="276"/>
      <c r="J55" s="279">
        <v>0</v>
      </c>
      <c r="K55" s="280">
        <v>1</v>
      </c>
      <c r="L55" s="279"/>
      <c r="M55" s="280">
        <v>1</v>
      </c>
      <c r="N55" s="279">
        <v>0</v>
      </c>
      <c r="O55" s="280">
        <v>1</v>
      </c>
      <c r="P55" s="279"/>
      <c r="Q55" s="280">
        <v>1</v>
      </c>
      <c r="R55" s="279"/>
      <c r="S55" s="281"/>
      <c r="T55" s="440">
        <f>(J55/$C53)*K55*100</f>
        <v>0</v>
      </c>
      <c r="U55" s="268">
        <f>((L55/$C53)*M55*100)+T55</f>
        <v>0</v>
      </c>
      <c r="V55" s="268">
        <f>((((N55)*O55)+((P55)*Q55)+(R55))/$C53)*100</f>
        <v>0</v>
      </c>
      <c r="W55" s="385"/>
    </row>
    <row r="56" spans="1:23" s="2" customFormat="1" ht="13.5">
      <c r="A56" s="357"/>
      <c r="B56" s="240"/>
      <c r="C56" s="356"/>
      <c r="D56" s="240"/>
      <c r="E56" s="240"/>
      <c r="F56" s="357"/>
      <c r="G56" s="434"/>
      <c r="H56" s="435"/>
      <c r="I56" s="437"/>
      <c r="J56" s="357" t="s">
        <v>400</v>
      </c>
      <c r="K56" s="387"/>
      <c r="L56" s="357" t="s">
        <v>400</v>
      </c>
      <c r="M56" s="387"/>
      <c r="N56" s="357" t="s">
        <v>400</v>
      </c>
      <c r="O56" s="387"/>
      <c r="P56" s="357" t="s">
        <v>400</v>
      </c>
      <c r="Q56" s="387"/>
      <c r="R56" s="357" t="s">
        <v>400</v>
      </c>
      <c r="S56" s="357"/>
      <c r="T56" s="443"/>
      <c r="U56" s="252"/>
      <c r="V56" s="252"/>
      <c r="W56" s="388"/>
    </row>
    <row r="57" spans="1:23" s="213" customFormat="1" ht="13.5">
      <c r="A57" s="246" t="s">
        <v>202</v>
      </c>
      <c r="B57" s="273" t="s">
        <v>36</v>
      </c>
      <c r="C57" s="274">
        <v>2</v>
      </c>
      <c r="D57" s="275">
        <v>35117</v>
      </c>
      <c r="E57" s="276"/>
      <c r="F57" s="277">
        <v>0.7083333333333334</v>
      </c>
      <c r="G57" s="278"/>
      <c r="H57" s="275" t="s">
        <v>34</v>
      </c>
      <c r="I57" s="276">
        <v>0.875</v>
      </c>
      <c r="J57" s="279">
        <v>0</v>
      </c>
      <c r="K57" s="280">
        <v>1</v>
      </c>
      <c r="L57" s="279">
        <v>35</v>
      </c>
      <c r="M57" s="280">
        <v>1</v>
      </c>
      <c r="N57" s="279">
        <v>0</v>
      </c>
      <c r="O57" s="280">
        <v>1</v>
      </c>
      <c r="P57" s="279">
        <v>3</v>
      </c>
      <c r="Q57" s="280">
        <v>36</v>
      </c>
      <c r="R57" s="279"/>
      <c r="S57" s="281"/>
      <c r="T57" s="440">
        <f>(J57/$C57)*K57*100</f>
        <v>0</v>
      </c>
      <c r="U57" s="268">
        <f>((L57/$C57)*M57*100)+T57</f>
        <v>1750</v>
      </c>
      <c r="V57" s="268">
        <f>((((N57)*O57)+((P57)*Q57)+(R57))/$C57)*100</f>
        <v>5400</v>
      </c>
      <c r="W57" s="386"/>
    </row>
    <row r="58" spans="1:23" s="2" customFormat="1" ht="13.5">
      <c r="A58" s="242" t="s">
        <v>37</v>
      </c>
      <c r="C58" s="269"/>
      <c r="F58" s="242"/>
      <c r="J58" s="242" t="s">
        <v>400</v>
      </c>
      <c r="K58" s="137"/>
      <c r="L58" s="242" t="s">
        <v>400</v>
      </c>
      <c r="M58" s="137"/>
      <c r="N58" s="242" t="s">
        <v>400</v>
      </c>
      <c r="O58" s="137"/>
      <c r="P58" s="242" t="s">
        <v>400</v>
      </c>
      <c r="Q58" s="137"/>
      <c r="R58" s="242" t="s">
        <v>400</v>
      </c>
      <c r="S58" s="242"/>
      <c r="T58" s="441"/>
      <c r="U58" s="271"/>
      <c r="V58" s="271"/>
      <c r="W58" s="385"/>
    </row>
    <row r="59" spans="1:23" s="2" customFormat="1" ht="13.5">
      <c r="A59" s="242"/>
      <c r="C59" s="269"/>
      <c r="F59" s="242"/>
      <c r="G59" s="283"/>
      <c r="H59" s="275"/>
      <c r="I59" s="276"/>
      <c r="J59" s="279"/>
      <c r="K59" s="280">
        <v>1</v>
      </c>
      <c r="L59" s="279"/>
      <c r="M59" s="280">
        <v>1</v>
      </c>
      <c r="N59" s="279"/>
      <c r="O59" s="280">
        <v>1</v>
      </c>
      <c r="P59" s="279"/>
      <c r="Q59" s="280">
        <v>1</v>
      </c>
      <c r="R59" s="279"/>
      <c r="S59" s="281"/>
      <c r="T59" s="440">
        <f>(J59/$C57)*K59*100</f>
        <v>0</v>
      </c>
      <c r="U59" s="268">
        <f>((L59/$C57)*M59*100)+T59</f>
        <v>0</v>
      </c>
      <c r="V59" s="268">
        <f>((((N59)*O59)+((P59)*Q59)+(R59))/$C57)*100</f>
        <v>0</v>
      </c>
      <c r="W59" s="385"/>
    </row>
    <row r="60" spans="1:23" s="2" customFormat="1" ht="13.5">
      <c r="A60" s="242"/>
      <c r="C60" s="269"/>
      <c r="F60" s="242"/>
      <c r="G60" s="284"/>
      <c r="H60" s="285"/>
      <c r="I60" s="286"/>
      <c r="J60" s="242" t="s">
        <v>400</v>
      </c>
      <c r="K60" s="137"/>
      <c r="L60" s="242" t="s">
        <v>400</v>
      </c>
      <c r="M60" s="137"/>
      <c r="N60" s="242" t="s">
        <v>400</v>
      </c>
      <c r="O60" s="137"/>
      <c r="P60" s="242" t="s">
        <v>400</v>
      </c>
      <c r="Q60" s="137"/>
      <c r="R60" s="242" t="s">
        <v>400</v>
      </c>
      <c r="S60" s="242"/>
      <c r="T60" s="441"/>
      <c r="U60" s="271"/>
      <c r="V60" s="261"/>
      <c r="W60" s="385"/>
    </row>
    <row r="61" spans="1:23" s="213" customFormat="1" ht="13.5" hidden="1">
      <c r="A61" s="246" t="s">
        <v>203</v>
      </c>
      <c r="B61" s="273" t="s">
        <v>38</v>
      </c>
      <c r="C61" s="274">
        <v>0.5</v>
      </c>
      <c r="D61" s="275">
        <v>35117</v>
      </c>
      <c r="E61" s="276"/>
      <c r="F61" s="277">
        <v>0.7083333333333334</v>
      </c>
      <c r="G61" s="278"/>
      <c r="H61" s="275" t="s">
        <v>34</v>
      </c>
      <c r="I61" s="276">
        <v>0.875</v>
      </c>
      <c r="J61" s="279">
        <v>1</v>
      </c>
      <c r="K61" s="280">
        <v>1</v>
      </c>
      <c r="L61" s="279">
        <v>34</v>
      </c>
      <c r="M61" s="280">
        <v>9</v>
      </c>
      <c r="N61" s="279">
        <v>1</v>
      </c>
      <c r="O61" s="280">
        <v>1</v>
      </c>
      <c r="P61" s="279">
        <v>15</v>
      </c>
      <c r="Q61" s="280">
        <v>1</v>
      </c>
      <c r="R61" s="279"/>
      <c r="S61" s="281"/>
      <c r="T61" s="440">
        <f>(J61/$C61)*K61*100</f>
        <v>200</v>
      </c>
      <c r="U61" s="268">
        <f>((L61/$C61)*M61*100)+T61</f>
        <v>61400</v>
      </c>
      <c r="V61" s="268">
        <f>((((N61)*O61)+((P61)*Q61)+(R61))/$C61)*100</f>
        <v>3200</v>
      </c>
      <c r="W61" s="386"/>
    </row>
    <row r="62" spans="1:23" s="2" customFormat="1" ht="13.5">
      <c r="A62" s="242" t="s">
        <v>39</v>
      </c>
      <c r="C62" s="269"/>
      <c r="F62" s="242"/>
      <c r="J62" s="242" t="s">
        <v>400</v>
      </c>
      <c r="K62" s="137"/>
      <c r="L62" s="242" t="s">
        <v>400</v>
      </c>
      <c r="M62" s="137"/>
      <c r="N62" s="242" t="s">
        <v>400</v>
      </c>
      <c r="O62" s="137">
        <v>1</v>
      </c>
      <c r="P62" s="242" t="s">
        <v>400</v>
      </c>
      <c r="Q62" s="137">
        <v>30</v>
      </c>
      <c r="R62" s="242" t="s">
        <v>400</v>
      </c>
      <c r="S62" s="242"/>
      <c r="T62" s="441"/>
      <c r="U62" s="271"/>
      <c r="V62" s="271"/>
      <c r="W62" s="385"/>
    </row>
    <row r="63" spans="1:23" s="2" customFormat="1" ht="13.5">
      <c r="A63" s="242"/>
      <c r="C63" s="269"/>
      <c r="F63" s="242"/>
      <c r="G63" s="283"/>
      <c r="H63" s="275"/>
      <c r="I63" s="276"/>
      <c r="J63" s="279"/>
      <c r="K63" s="280">
        <v>1</v>
      </c>
      <c r="L63" s="279"/>
      <c r="M63" s="280">
        <v>1</v>
      </c>
      <c r="N63" s="279"/>
      <c r="O63" s="280">
        <v>1</v>
      </c>
      <c r="P63" s="279"/>
      <c r="Q63" s="280">
        <v>1</v>
      </c>
      <c r="R63" s="279"/>
      <c r="S63" s="281"/>
      <c r="T63" s="440">
        <f>(J63/$C61)*K63*100</f>
        <v>0</v>
      </c>
      <c r="U63" s="268">
        <f>((L63/$C61)*M63*100)+T63</f>
        <v>0</v>
      </c>
      <c r="V63" s="268">
        <f>((((N63)*O63)+((P63)*Q63)+(R63))/$C61)*100</f>
        <v>0</v>
      </c>
      <c r="W63" s="385"/>
    </row>
    <row r="64" spans="1:23" s="2" customFormat="1" ht="13.5">
      <c r="A64" s="242"/>
      <c r="C64" s="269"/>
      <c r="F64" s="242"/>
      <c r="G64" s="284"/>
      <c r="H64" s="285"/>
      <c r="I64" s="286"/>
      <c r="J64" s="242" t="s">
        <v>400</v>
      </c>
      <c r="K64" s="137"/>
      <c r="L64" s="242" t="s">
        <v>400</v>
      </c>
      <c r="M64" s="137"/>
      <c r="N64" s="242" t="s">
        <v>400</v>
      </c>
      <c r="O64" s="137"/>
      <c r="P64" s="242" t="s">
        <v>400</v>
      </c>
      <c r="Q64" s="137"/>
      <c r="R64" s="242" t="s">
        <v>400</v>
      </c>
      <c r="S64" s="242"/>
      <c r="T64" s="441"/>
      <c r="U64" s="271"/>
      <c r="V64" s="261"/>
      <c r="W64" s="385"/>
    </row>
    <row r="65" spans="1:23" s="213" customFormat="1" ht="13.5">
      <c r="A65" s="246" t="s">
        <v>204</v>
      </c>
      <c r="B65" s="273" t="s">
        <v>191</v>
      </c>
      <c r="C65" s="274">
        <v>5</v>
      </c>
      <c r="D65" s="275">
        <v>35117</v>
      </c>
      <c r="E65" s="276"/>
      <c r="F65" s="277">
        <v>0.7083333333333334</v>
      </c>
      <c r="G65" s="278"/>
      <c r="H65" s="275" t="s">
        <v>34</v>
      </c>
      <c r="I65" s="276">
        <v>0.875</v>
      </c>
      <c r="J65" s="279">
        <v>0</v>
      </c>
      <c r="K65" s="280">
        <v>1</v>
      </c>
      <c r="L65" s="279"/>
      <c r="M65" s="280">
        <v>1</v>
      </c>
      <c r="N65" s="279">
        <v>0</v>
      </c>
      <c r="O65" s="280">
        <v>1</v>
      </c>
      <c r="P65" s="279"/>
      <c r="Q65" s="280">
        <v>1</v>
      </c>
      <c r="R65" s="279"/>
      <c r="S65" s="281"/>
      <c r="T65" s="440">
        <f>(J65/$C65)*K65*100</f>
        <v>0</v>
      </c>
      <c r="U65" s="268">
        <f>((L65/$C65)*M65*100)+T65</f>
        <v>0</v>
      </c>
      <c r="V65" s="268">
        <f>((((N65)*O65)+((P65)*Q65)+(R65))/$C65)*100</f>
        <v>0</v>
      </c>
      <c r="W65" s="386" t="s">
        <v>40</v>
      </c>
    </row>
    <row r="66" spans="1:23" s="2" customFormat="1" ht="13.5">
      <c r="A66" s="242" t="s">
        <v>35</v>
      </c>
      <c r="C66" s="269"/>
      <c r="F66" s="242"/>
      <c r="J66" s="242" t="s">
        <v>400</v>
      </c>
      <c r="K66" s="137"/>
      <c r="L66" s="242" t="s">
        <v>400</v>
      </c>
      <c r="M66" s="137"/>
      <c r="N66" s="242" t="s">
        <v>400</v>
      </c>
      <c r="O66" s="137"/>
      <c r="P66" s="242" t="s">
        <v>400</v>
      </c>
      <c r="Q66" s="137"/>
      <c r="R66" s="242" t="s">
        <v>400</v>
      </c>
      <c r="S66" s="242"/>
      <c r="T66" s="441"/>
      <c r="U66" s="271"/>
      <c r="V66" s="271"/>
      <c r="W66" s="385"/>
    </row>
    <row r="67" spans="1:23" s="2" customFormat="1" ht="13.5">
      <c r="A67" s="242"/>
      <c r="C67" s="269"/>
      <c r="F67" s="242"/>
      <c r="G67" s="283"/>
      <c r="H67" s="275"/>
      <c r="I67" s="276"/>
      <c r="J67" s="279"/>
      <c r="K67" s="280">
        <v>1</v>
      </c>
      <c r="L67" s="279"/>
      <c r="M67" s="280">
        <v>1</v>
      </c>
      <c r="N67" s="279"/>
      <c r="O67" s="280">
        <v>1</v>
      </c>
      <c r="P67" s="279"/>
      <c r="Q67" s="280">
        <v>1</v>
      </c>
      <c r="R67" s="279"/>
      <c r="S67" s="281"/>
      <c r="T67" s="440">
        <f>(J67/$C65)*K67*100</f>
        <v>0</v>
      </c>
      <c r="U67" s="268">
        <f>((L67/$C65)*M67*100)+T67</f>
        <v>0</v>
      </c>
      <c r="V67" s="268">
        <f>((((N67)*O67)+((P67)*Q67)+(R67))/$C65)*100</f>
        <v>0</v>
      </c>
      <c r="W67" s="385"/>
    </row>
    <row r="68" spans="1:23" s="2" customFormat="1" ht="13.5">
      <c r="A68" s="242"/>
      <c r="C68" s="269"/>
      <c r="F68" s="242"/>
      <c r="G68" s="284"/>
      <c r="H68" s="285"/>
      <c r="I68" s="286"/>
      <c r="J68" s="242" t="s">
        <v>400</v>
      </c>
      <c r="K68" s="137"/>
      <c r="L68" s="242" t="s">
        <v>400</v>
      </c>
      <c r="M68" s="137"/>
      <c r="N68" s="242" t="s">
        <v>400</v>
      </c>
      <c r="O68" s="137"/>
      <c r="P68" s="242" t="s">
        <v>400</v>
      </c>
      <c r="Q68" s="137"/>
      <c r="R68" s="242" t="s">
        <v>400</v>
      </c>
      <c r="S68" s="242"/>
      <c r="T68" s="441"/>
      <c r="U68" s="271"/>
      <c r="V68" s="261"/>
      <c r="W68" s="385"/>
    </row>
    <row r="69" spans="1:23" s="213" customFormat="1" ht="13.5">
      <c r="A69" s="246" t="s">
        <v>196</v>
      </c>
      <c r="B69" s="273" t="s">
        <v>195</v>
      </c>
      <c r="C69" s="274">
        <v>2</v>
      </c>
      <c r="D69" s="275">
        <v>35117</v>
      </c>
      <c r="E69" s="276"/>
      <c r="F69" s="277">
        <v>0.7083333333333334</v>
      </c>
      <c r="G69" s="278"/>
      <c r="H69" s="275" t="s">
        <v>34</v>
      </c>
      <c r="I69" s="276">
        <v>0.875</v>
      </c>
      <c r="J69" s="279">
        <v>1</v>
      </c>
      <c r="K69" s="280">
        <v>1</v>
      </c>
      <c r="L69" s="279">
        <v>13</v>
      </c>
      <c r="M69" s="280">
        <v>36</v>
      </c>
      <c r="N69" s="279">
        <v>0</v>
      </c>
      <c r="O69" s="280">
        <v>1</v>
      </c>
      <c r="P69" s="279">
        <v>100</v>
      </c>
      <c r="Q69" s="280">
        <v>1</v>
      </c>
      <c r="R69" s="279"/>
      <c r="S69" s="281"/>
      <c r="T69" s="440">
        <f>(J69/$C69)*K69*100</f>
        <v>50</v>
      </c>
      <c r="U69" s="268">
        <f>((L69/$C69)*M69*100)+T69</f>
        <v>23450</v>
      </c>
      <c r="V69" s="268">
        <f>((((N69)*O69)+((P69)*Q69)+(R69))/$C69)*100</f>
        <v>5000</v>
      </c>
      <c r="W69" s="386"/>
    </row>
    <row r="70" spans="1:23" s="2" customFormat="1" ht="13.5">
      <c r="A70" s="242" t="s">
        <v>268</v>
      </c>
      <c r="C70" s="269"/>
      <c r="F70" s="242"/>
      <c r="J70" s="242" t="s">
        <v>400</v>
      </c>
      <c r="K70" s="137">
        <v>1</v>
      </c>
      <c r="L70" s="242" t="s">
        <v>400</v>
      </c>
      <c r="M70" s="137"/>
      <c r="N70" s="242" t="s">
        <v>400</v>
      </c>
      <c r="O70" s="137"/>
      <c r="P70" s="242" t="s">
        <v>400</v>
      </c>
      <c r="Q70" s="137">
        <v>30</v>
      </c>
      <c r="R70" s="242" t="s">
        <v>400</v>
      </c>
      <c r="S70" s="242"/>
      <c r="T70" s="441"/>
      <c r="U70" s="271"/>
      <c r="V70" s="271"/>
      <c r="W70" s="385"/>
    </row>
    <row r="71" spans="1:23" s="2" customFormat="1" ht="13.5">
      <c r="A71" s="242"/>
      <c r="C71" s="269"/>
      <c r="F71" s="242"/>
      <c r="G71" s="283"/>
      <c r="H71" s="275"/>
      <c r="I71" s="276"/>
      <c r="J71" s="279"/>
      <c r="K71" s="280">
        <v>1</v>
      </c>
      <c r="L71" s="279"/>
      <c r="M71" s="280">
        <v>1</v>
      </c>
      <c r="N71" s="279"/>
      <c r="O71" s="280">
        <v>1</v>
      </c>
      <c r="P71" s="279"/>
      <c r="Q71" s="280">
        <v>1</v>
      </c>
      <c r="R71" s="279"/>
      <c r="S71" s="281"/>
      <c r="T71" s="440">
        <f>(J71/$C69)*K71*100</f>
        <v>0</v>
      </c>
      <c r="U71" s="268">
        <f>((L71/$C69)*M71*100)+T71</f>
        <v>0</v>
      </c>
      <c r="V71" s="268">
        <f>((((N71)*O71)+((P71)*Q71)+(R71))/$C69)*100</f>
        <v>0</v>
      </c>
      <c r="W71" s="385"/>
    </row>
    <row r="72" spans="1:23" s="2" customFormat="1" ht="13.5">
      <c r="A72" s="242"/>
      <c r="C72" s="269"/>
      <c r="F72" s="242"/>
      <c r="G72" s="284"/>
      <c r="H72" s="285"/>
      <c r="I72" s="286"/>
      <c r="J72" s="242" t="s">
        <v>400</v>
      </c>
      <c r="K72" s="137"/>
      <c r="L72" s="242" t="s">
        <v>400</v>
      </c>
      <c r="M72" s="137"/>
      <c r="N72" s="242" t="s">
        <v>400</v>
      </c>
      <c r="O72" s="137"/>
      <c r="P72" s="242" t="s">
        <v>400</v>
      </c>
      <c r="Q72" s="137"/>
      <c r="R72" s="242" t="s">
        <v>400</v>
      </c>
      <c r="S72" s="242"/>
      <c r="T72" s="441"/>
      <c r="U72" s="271"/>
      <c r="V72" s="261"/>
      <c r="W72" s="385"/>
    </row>
    <row r="73" spans="1:23" s="213" customFormat="1" ht="13.5">
      <c r="A73" s="246" t="s">
        <v>197</v>
      </c>
      <c r="B73" s="273" t="s">
        <v>194</v>
      </c>
      <c r="C73" s="274">
        <v>150</v>
      </c>
      <c r="D73" s="275">
        <v>35117</v>
      </c>
      <c r="E73" s="276"/>
      <c r="F73" s="277">
        <v>0.7083333333333334</v>
      </c>
      <c r="G73" s="278"/>
      <c r="H73" s="275" t="s">
        <v>34</v>
      </c>
      <c r="I73" s="276">
        <v>0.875</v>
      </c>
      <c r="J73" s="279">
        <v>0</v>
      </c>
      <c r="K73" s="280">
        <v>1</v>
      </c>
      <c r="L73" s="279">
        <v>0</v>
      </c>
      <c r="M73" s="280">
        <v>1</v>
      </c>
      <c r="N73" s="279">
        <v>0</v>
      </c>
      <c r="O73" s="280">
        <v>1</v>
      </c>
      <c r="P73" s="279">
        <v>0</v>
      </c>
      <c r="Q73" s="280">
        <v>1</v>
      </c>
      <c r="R73" s="279"/>
      <c r="S73" s="281"/>
      <c r="T73" s="440">
        <f>(J73/$C73)*K73*100</f>
        <v>0</v>
      </c>
      <c r="U73" s="268">
        <f>((L73/$C73)*M73*100)+T73</f>
        <v>0</v>
      </c>
      <c r="V73" s="268">
        <f>((((N73)*O73)+((P73)*Q73)+(R73))/$C73)*100</f>
        <v>0</v>
      </c>
      <c r="W73" s="386"/>
    </row>
    <row r="74" spans="1:23" s="2" customFormat="1" ht="13.5">
      <c r="A74" s="242"/>
      <c r="C74" s="269"/>
      <c r="F74" s="242"/>
      <c r="J74" s="242" t="s">
        <v>400</v>
      </c>
      <c r="K74" s="137"/>
      <c r="L74" s="242" t="s">
        <v>400</v>
      </c>
      <c r="M74" s="137"/>
      <c r="N74" s="242" t="s">
        <v>400</v>
      </c>
      <c r="O74" s="137"/>
      <c r="P74" s="242" t="s">
        <v>400</v>
      </c>
      <c r="Q74" s="137"/>
      <c r="R74" s="242" t="s">
        <v>400</v>
      </c>
      <c r="S74" s="242"/>
      <c r="T74" s="441"/>
      <c r="U74" s="271"/>
      <c r="V74" s="271"/>
      <c r="W74" s="385"/>
    </row>
    <row r="75" spans="1:23" s="2" customFormat="1" ht="13.5">
      <c r="A75" s="242"/>
      <c r="C75" s="269"/>
      <c r="F75" s="242"/>
      <c r="G75" s="283"/>
      <c r="H75" s="275"/>
      <c r="I75" s="276"/>
      <c r="J75" s="279"/>
      <c r="K75" s="280">
        <v>1</v>
      </c>
      <c r="L75" s="279"/>
      <c r="M75" s="280">
        <v>1</v>
      </c>
      <c r="N75" s="279"/>
      <c r="O75" s="280">
        <v>1</v>
      </c>
      <c r="P75" s="279"/>
      <c r="Q75" s="280">
        <v>1</v>
      </c>
      <c r="R75" s="279"/>
      <c r="S75" s="281"/>
      <c r="T75" s="440">
        <f>(J75/$C73)*K75*100</f>
        <v>0</v>
      </c>
      <c r="U75" s="268">
        <f>((L75/$C73)*M75*100)+T75</f>
        <v>0</v>
      </c>
      <c r="V75" s="268">
        <f>((((N75)*O75)+((P75)*Q75)+(R75))/$C73)*100</f>
        <v>0</v>
      </c>
      <c r="W75" s="385"/>
    </row>
    <row r="76" spans="1:23" s="2" customFormat="1" ht="13.5">
      <c r="A76" s="242"/>
      <c r="C76" s="269"/>
      <c r="F76" s="242"/>
      <c r="G76" s="284"/>
      <c r="H76" s="285"/>
      <c r="I76" s="286"/>
      <c r="J76" s="242" t="s">
        <v>400</v>
      </c>
      <c r="K76" s="137"/>
      <c r="L76" s="242" t="s">
        <v>400</v>
      </c>
      <c r="M76" s="137"/>
      <c r="N76" s="242" t="s">
        <v>400</v>
      </c>
      <c r="O76" s="137"/>
      <c r="P76" s="242" t="s">
        <v>400</v>
      </c>
      <c r="Q76" s="137"/>
      <c r="R76" s="242" t="s">
        <v>400</v>
      </c>
      <c r="S76" s="242"/>
      <c r="T76" s="441"/>
      <c r="U76" s="271"/>
      <c r="V76" s="261"/>
      <c r="W76" s="385"/>
    </row>
    <row r="77" spans="1:23" s="213" customFormat="1" ht="13.5">
      <c r="A77" s="246" t="s">
        <v>198</v>
      </c>
      <c r="B77" s="273" t="s">
        <v>193</v>
      </c>
      <c r="C77" s="274">
        <v>150</v>
      </c>
      <c r="D77" s="275">
        <v>35117</v>
      </c>
      <c r="E77" s="276"/>
      <c r="F77" s="277">
        <v>0.7083333333333334</v>
      </c>
      <c r="G77" s="278"/>
      <c r="H77" s="275" t="s">
        <v>34</v>
      </c>
      <c r="I77" s="276">
        <v>0.875</v>
      </c>
      <c r="J77" s="279">
        <v>0</v>
      </c>
      <c r="K77" s="280">
        <v>1</v>
      </c>
      <c r="L77" s="279">
        <v>1</v>
      </c>
      <c r="M77" s="280">
        <v>1</v>
      </c>
      <c r="N77" s="279">
        <v>0</v>
      </c>
      <c r="O77" s="280">
        <v>1</v>
      </c>
      <c r="P77" s="279">
        <v>5</v>
      </c>
      <c r="Q77" s="280">
        <v>160</v>
      </c>
      <c r="R77" s="279"/>
      <c r="S77" s="281"/>
      <c r="T77" s="440">
        <f>(J77/$C77)*K77*100</f>
        <v>0</v>
      </c>
      <c r="U77" s="268">
        <f>((L77/$C77)*M77*100)+T77</f>
        <v>0.6666666666666667</v>
      </c>
      <c r="V77" s="268">
        <f>((((N77)*O77)+((P77)*Q77)+(R77))/$C77)*100</f>
        <v>533.3333333333333</v>
      </c>
      <c r="W77" s="386"/>
    </row>
    <row r="78" spans="1:23" s="2" customFormat="1" ht="13.5">
      <c r="A78" s="242"/>
      <c r="C78" s="269"/>
      <c r="F78" s="242"/>
      <c r="J78" s="242" t="s">
        <v>400</v>
      </c>
      <c r="K78" s="137"/>
      <c r="L78" s="242" t="s">
        <v>400</v>
      </c>
      <c r="M78" s="137"/>
      <c r="N78" s="242" t="s">
        <v>400</v>
      </c>
      <c r="O78" s="137"/>
      <c r="P78" s="242" t="s">
        <v>400</v>
      </c>
      <c r="Q78" s="137"/>
      <c r="R78" s="242" t="s">
        <v>400</v>
      </c>
      <c r="S78" s="242"/>
      <c r="T78" s="441"/>
      <c r="U78" s="271"/>
      <c r="V78" s="271"/>
      <c r="W78" s="385"/>
    </row>
    <row r="79" spans="1:23" s="2" customFormat="1" ht="13.5">
      <c r="A79" s="242"/>
      <c r="C79" s="269"/>
      <c r="F79" s="242"/>
      <c r="G79" s="283"/>
      <c r="H79" s="275"/>
      <c r="I79" s="276"/>
      <c r="J79" s="279">
        <v>22</v>
      </c>
      <c r="K79" s="280">
        <v>1</v>
      </c>
      <c r="L79" s="279">
        <v>10</v>
      </c>
      <c r="M79" s="280">
        <v>1</v>
      </c>
      <c r="N79" s="279"/>
      <c r="O79" s="280">
        <v>1</v>
      </c>
      <c r="P79" s="279">
        <v>5</v>
      </c>
      <c r="Q79" s="280">
        <v>160</v>
      </c>
      <c r="R79" s="279"/>
      <c r="S79" s="281"/>
      <c r="T79" s="440">
        <f>(J79/$C77)*K79*100</f>
        <v>14.666666666666666</v>
      </c>
      <c r="U79" s="268">
        <f>((L79/$C77)*M79*100)+T79</f>
        <v>21.333333333333332</v>
      </c>
      <c r="V79" s="268">
        <f>((((N79)*O79)+((P79)*Q79)+(R79))/$C77)*100</f>
        <v>533.3333333333333</v>
      </c>
      <c r="W79" s="385"/>
    </row>
    <row r="80" spans="1:23" s="2" customFormat="1" ht="13.5">
      <c r="A80" s="242"/>
      <c r="C80" s="269"/>
      <c r="F80" s="242"/>
      <c r="G80" s="284"/>
      <c r="H80" s="285"/>
      <c r="I80" s="286"/>
      <c r="J80" s="242" t="s">
        <v>400</v>
      </c>
      <c r="K80" s="137">
        <v>22</v>
      </c>
      <c r="L80" s="242" t="s">
        <v>400</v>
      </c>
      <c r="M80" s="137"/>
      <c r="N80" s="242" t="s">
        <v>400</v>
      </c>
      <c r="O80" s="137"/>
      <c r="P80" s="242" t="s">
        <v>400</v>
      </c>
      <c r="Q80" s="137"/>
      <c r="R80" s="242" t="s">
        <v>400</v>
      </c>
      <c r="S80" s="242"/>
      <c r="T80" s="441"/>
      <c r="U80" s="271"/>
      <c r="V80" s="261"/>
      <c r="W80" s="385"/>
    </row>
    <row r="81" spans="1:23" s="213" customFormat="1" ht="13.5">
      <c r="A81" s="246" t="s">
        <v>199</v>
      </c>
      <c r="B81" s="273" t="s">
        <v>192</v>
      </c>
      <c r="C81" s="274">
        <v>150</v>
      </c>
      <c r="D81" s="275">
        <v>35117</v>
      </c>
      <c r="E81" s="276"/>
      <c r="F81" s="277">
        <v>0.7083333333333334</v>
      </c>
      <c r="G81" s="278"/>
      <c r="H81" s="275" t="s">
        <v>34</v>
      </c>
      <c r="I81" s="276">
        <v>0.875</v>
      </c>
      <c r="J81" s="279">
        <v>0</v>
      </c>
      <c r="K81" s="280">
        <v>1</v>
      </c>
      <c r="L81" s="279">
        <v>0</v>
      </c>
      <c r="M81" s="280">
        <v>1</v>
      </c>
      <c r="N81" s="279">
        <v>0</v>
      </c>
      <c r="O81" s="280">
        <v>1</v>
      </c>
      <c r="P81" s="279">
        <v>2</v>
      </c>
      <c r="Q81" s="280">
        <v>160</v>
      </c>
      <c r="R81" s="279"/>
      <c r="S81" s="281"/>
      <c r="T81" s="440">
        <f>(J81/$C81)*K81*100</f>
        <v>0</v>
      </c>
      <c r="U81" s="268">
        <f>((L81/$C81)*M81*100)+T81</f>
        <v>0</v>
      </c>
      <c r="V81" s="268">
        <f>((((N81)*O81)+((P81)*Q81)+(R81))/$C81)*100</f>
        <v>213.33333333333334</v>
      </c>
      <c r="W81" s="386"/>
    </row>
    <row r="82" spans="1:23" s="2" customFormat="1" ht="13.5">
      <c r="A82" s="242"/>
      <c r="C82" s="269"/>
      <c r="F82" s="242"/>
      <c r="J82" s="242" t="s">
        <v>400</v>
      </c>
      <c r="K82" s="137"/>
      <c r="L82" s="242" t="s">
        <v>400</v>
      </c>
      <c r="M82" s="137"/>
      <c r="N82" s="242" t="s">
        <v>400</v>
      </c>
      <c r="O82" s="137"/>
      <c r="P82" s="242" t="s">
        <v>400</v>
      </c>
      <c r="Q82" s="137"/>
      <c r="R82" s="242" t="s">
        <v>400</v>
      </c>
      <c r="S82" s="242"/>
      <c r="T82" s="441"/>
      <c r="U82" s="271"/>
      <c r="V82" s="271"/>
      <c r="W82" s="385"/>
    </row>
    <row r="83" spans="1:23" s="2" customFormat="1" ht="13.5">
      <c r="A83" s="242"/>
      <c r="C83" s="269"/>
      <c r="F83" s="242"/>
      <c r="G83" s="283"/>
      <c r="H83" s="275"/>
      <c r="I83" s="276"/>
      <c r="J83" s="279"/>
      <c r="K83" s="280">
        <v>1</v>
      </c>
      <c r="L83" s="279"/>
      <c r="M83" s="280">
        <v>1</v>
      </c>
      <c r="N83" s="279"/>
      <c r="O83" s="280">
        <v>1</v>
      </c>
      <c r="P83" s="279"/>
      <c r="Q83" s="280">
        <v>1</v>
      </c>
      <c r="R83" s="279"/>
      <c r="S83" s="281"/>
      <c r="T83" s="440">
        <f>(J83/$C81)*K83*100</f>
        <v>0</v>
      </c>
      <c r="U83" s="268">
        <f>((L83/$C81)*M83*100)+T83</f>
        <v>0</v>
      </c>
      <c r="V83" s="268">
        <f>((((N83)*O83)+((P83)*Q83)+(R83))/$C81)*100</f>
        <v>0</v>
      </c>
      <c r="W83" s="385"/>
    </row>
    <row r="84" spans="1:23" s="2" customFormat="1" ht="13.5">
      <c r="A84" s="242"/>
      <c r="C84" s="269"/>
      <c r="F84" s="242"/>
      <c r="G84" s="284"/>
      <c r="H84" s="285"/>
      <c r="I84" s="286"/>
      <c r="J84" s="242" t="s">
        <v>400</v>
      </c>
      <c r="K84" s="137"/>
      <c r="L84" s="242" t="s">
        <v>400</v>
      </c>
      <c r="M84" s="137"/>
      <c r="N84" s="242" t="s">
        <v>400</v>
      </c>
      <c r="O84" s="137"/>
      <c r="P84" s="242" t="s">
        <v>400</v>
      </c>
      <c r="Q84" s="137"/>
      <c r="R84" s="242" t="s">
        <v>400</v>
      </c>
      <c r="S84" s="242"/>
      <c r="T84" s="441"/>
      <c r="U84" s="271"/>
      <c r="V84" s="261"/>
      <c r="W84" s="385"/>
    </row>
    <row r="85" spans="1:23" s="213" customFormat="1" ht="13.5">
      <c r="A85" s="246" t="s">
        <v>319</v>
      </c>
      <c r="B85" s="273" t="s">
        <v>260</v>
      </c>
      <c r="C85" s="274">
        <v>100</v>
      </c>
      <c r="D85" s="275">
        <v>34910</v>
      </c>
      <c r="E85" s="276">
        <v>0.7916666666666666</v>
      </c>
      <c r="F85" s="277">
        <v>0.4166666666666667</v>
      </c>
      <c r="G85" s="278">
        <v>97</v>
      </c>
      <c r="H85" s="275">
        <v>34912</v>
      </c>
      <c r="I85" s="276">
        <v>0.4166666666666667</v>
      </c>
      <c r="J85" s="279">
        <v>0</v>
      </c>
      <c r="K85" s="280">
        <v>1</v>
      </c>
      <c r="L85" s="279">
        <v>0</v>
      </c>
      <c r="M85" s="280">
        <v>1</v>
      </c>
      <c r="N85" s="279">
        <v>0</v>
      </c>
      <c r="O85" s="280">
        <v>1</v>
      </c>
      <c r="P85" s="279">
        <v>2</v>
      </c>
      <c r="Q85" s="280">
        <v>1</v>
      </c>
      <c r="R85" s="279"/>
      <c r="S85" s="281"/>
      <c r="T85" s="440">
        <f>(J85/$C85)*K85*100</f>
        <v>0</v>
      </c>
      <c r="U85" s="268">
        <f>((L85/$C85)*M85*100)+T85</f>
        <v>0</v>
      </c>
      <c r="V85" s="268">
        <f>((((N85)*O85)+((P85)*Q85)+(R85))/$C85)*100</f>
        <v>2</v>
      </c>
      <c r="W85" s="386"/>
    </row>
    <row r="86" spans="1:23" s="2" customFormat="1" ht="13.5">
      <c r="A86" s="242"/>
      <c r="C86" s="269"/>
      <c r="F86" s="242"/>
      <c r="J86" s="242" t="s">
        <v>400</v>
      </c>
      <c r="K86" s="137"/>
      <c r="L86" s="242" t="s">
        <v>400</v>
      </c>
      <c r="M86" s="137"/>
      <c r="N86" s="242" t="s">
        <v>400</v>
      </c>
      <c r="O86" s="137"/>
      <c r="P86" s="242" t="s">
        <v>400</v>
      </c>
      <c r="Q86" s="137"/>
      <c r="R86" s="242" t="s">
        <v>400</v>
      </c>
      <c r="S86" s="242"/>
      <c r="T86" s="441"/>
      <c r="U86" s="271"/>
      <c r="V86" s="271"/>
      <c r="W86" s="385"/>
    </row>
    <row r="87" spans="1:23" s="2" customFormat="1" ht="13.5">
      <c r="A87" s="242"/>
      <c r="C87" s="269"/>
      <c r="F87" s="242"/>
      <c r="G87" s="283"/>
      <c r="H87" s="275">
        <v>34914</v>
      </c>
      <c r="I87" s="276">
        <v>0.0625</v>
      </c>
      <c r="J87" s="279"/>
      <c r="K87" s="280">
        <v>1</v>
      </c>
      <c r="L87" s="279"/>
      <c r="M87" s="280">
        <v>1</v>
      </c>
      <c r="N87" s="279">
        <v>1</v>
      </c>
      <c r="O87" s="280">
        <v>1</v>
      </c>
      <c r="P87" s="279">
        <v>3</v>
      </c>
      <c r="Q87" s="280">
        <v>1</v>
      </c>
      <c r="R87" s="279"/>
      <c r="S87" s="281"/>
      <c r="T87" s="440">
        <f>(J87/$C85)*K87*100</f>
        <v>0</v>
      </c>
      <c r="U87" s="268">
        <f>((L87/$C85)*M87*100)+T87</f>
        <v>0</v>
      </c>
      <c r="V87" s="268">
        <f>((((N87)*O87)+((P87)*Q87)+(R87))/$C85)*100</f>
        <v>4</v>
      </c>
      <c r="W87" s="385"/>
    </row>
    <row r="88" spans="1:23" s="2" customFormat="1" ht="13.5">
      <c r="A88" s="242"/>
      <c r="C88" s="269"/>
      <c r="F88" s="242"/>
      <c r="G88" s="284" t="s">
        <v>261</v>
      </c>
      <c r="H88" s="285"/>
      <c r="I88" s="286"/>
      <c r="J88" s="242" t="s">
        <v>400</v>
      </c>
      <c r="K88" s="137"/>
      <c r="L88" s="242" t="s">
        <v>400</v>
      </c>
      <c r="M88" s="137"/>
      <c r="N88" s="242" t="s">
        <v>400</v>
      </c>
      <c r="O88" s="137"/>
      <c r="P88" s="242" t="s">
        <v>400</v>
      </c>
      <c r="Q88" s="137"/>
      <c r="R88" s="242" t="s">
        <v>400</v>
      </c>
      <c r="S88" s="242"/>
      <c r="T88" s="441"/>
      <c r="U88" s="271"/>
      <c r="V88" s="261"/>
      <c r="W88" s="385"/>
    </row>
    <row r="89" spans="1:23" s="213" customFormat="1" ht="13.5">
      <c r="A89" s="246" t="s">
        <v>262</v>
      </c>
      <c r="B89" s="273" t="s">
        <v>263</v>
      </c>
      <c r="C89" s="274">
        <v>413</v>
      </c>
      <c r="D89" s="275">
        <v>34910</v>
      </c>
      <c r="E89" s="276">
        <v>0.7916666666666666</v>
      </c>
      <c r="F89" s="277">
        <v>0.4166666666666667</v>
      </c>
      <c r="G89" s="278">
        <v>97</v>
      </c>
      <c r="H89" s="275">
        <v>34912</v>
      </c>
      <c r="I89" s="276">
        <v>0.4166666666666667</v>
      </c>
      <c r="J89" s="279">
        <v>0</v>
      </c>
      <c r="K89" s="280">
        <v>1</v>
      </c>
      <c r="L89" s="279">
        <v>0</v>
      </c>
      <c r="M89" s="280">
        <v>1</v>
      </c>
      <c r="N89" s="279">
        <v>0</v>
      </c>
      <c r="O89" s="280">
        <v>1</v>
      </c>
      <c r="P89" s="279">
        <v>1</v>
      </c>
      <c r="Q89" s="280">
        <v>1</v>
      </c>
      <c r="R89" s="279"/>
      <c r="S89" s="281"/>
      <c r="T89" s="440">
        <f>(J89/$C89)*K89*100</f>
        <v>0</v>
      </c>
      <c r="U89" s="268">
        <f>((L89/$C89)*M89*100)+T89</f>
        <v>0</v>
      </c>
      <c r="V89" s="438">
        <f>((((N89)*O89)+((P89)*Q89)+(R89))/$C89)*100</f>
        <v>0.24213075060532688</v>
      </c>
      <c r="W89" s="386"/>
    </row>
    <row r="90" spans="1:23" s="2" customFormat="1" ht="13.5">
      <c r="A90" s="242"/>
      <c r="C90" s="269"/>
      <c r="F90" s="242"/>
      <c r="J90" s="242" t="s">
        <v>400</v>
      </c>
      <c r="K90" s="137"/>
      <c r="L90" s="242" t="s">
        <v>400</v>
      </c>
      <c r="M90" s="137"/>
      <c r="N90" s="242" t="s">
        <v>400</v>
      </c>
      <c r="O90" s="137"/>
      <c r="P90" s="242" t="s">
        <v>400</v>
      </c>
      <c r="Q90" s="137"/>
      <c r="R90" s="242" t="s">
        <v>400</v>
      </c>
      <c r="S90" s="242"/>
      <c r="T90" s="441"/>
      <c r="U90" s="271"/>
      <c r="V90" s="271"/>
      <c r="W90" s="385"/>
    </row>
    <row r="91" spans="1:23" s="2" customFormat="1" ht="13.5">
      <c r="A91" s="242"/>
      <c r="C91" s="269"/>
      <c r="F91" s="242"/>
      <c r="G91" s="283"/>
      <c r="H91" s="275">
        <v>34914</v>
      </c>
      <c r="I91" s="276">
        <v>0.0625</v>
      </c>
      <c r="J91" s="279"/>
      <c r="K91" s="280">
        <v>1</v>
      </c>
      <c r="L91" s="279"/>
      <c r="M91" s="280">
        <v>1</v>
      </c>
      <c r="N91" s="279"/>
      <c r="O91" s="280">
        <v>1</v>
      </c>
      <c r="P91" s="279">
        <v>1</v>
      </c>
      <c r="Q91" s="280">
        <v>1</v>
      </c>
      <c r="R91" s="279"/>
      <c r="S91" s="281"/>
      <c r="T91" s="440">
        <f>(J91/$C89)*K91*100</f>
        <v>0</v>
      </c>
      <c r="U91" s="268">
        <f>((L91/$C89)*M91*100)+T91</f>
        <v>0</v>
      </c>
      <c r="V91" s="268">
        <f>((((N91)*O91)+((P91)*Q91)+(R91))/$C89)*100</f>
        <v>0.24213075060532688</v>
      </c>
      <c r="W91" s="385"/>
    </row>
    <row r="92" spans="1:23" s="2" customFormat="1" ht="13.5">
      <c r="A92" s="242"/>
      <c r="C92" s="269"/>
      <c r="F92" s="242"/>
      <c r="G92" s="284" t="s">
        <v>261</v>
      </c>
      <c r="H92" s="285"/>
      <c r="I92" s="286"/>
      <c r="J92" s="242" t="s">
        <v>400</v>
      </c>
      <c r="K92" s="137"/>
      <c r="L92" s="242" t="s">
        <v>400</v>
      </c>
      <c r="M92" s="137"/>
      <c r="N92" s="242" t="s">
        <v>400</v>
      </c>
      <c r="O92" s="137"/>
      <c r="P92" s="242" t="s">
        <v>400</v>
      </c>
      <c r="Q92" s="137"/>
      <c r="R92" s="242" t="s">
        <v>400</v>
      </c>
      <c r="S92" s="242"/>
      <c r="T92" s="443"/>
      <c r="U92" s="252"/>
      <c r="V92" s="261"/>
      <c r="W92" s="385"/>
    </row>
    <row r="93" spans="1:23" s="2" customFormat="1" ht="13.5">
      <c r="A93" s="429" t="s">
        <v>205</v>
      </c>
      <c r="B93" s="213"/>
      <c r="C93" s="264"/>
      <c r="D93" s="213"/>
      <c r="E93" s="238"/>
      <c r="F93" s="246"/>
      <c r="G93" s="337"/>
      <c r="H93" s="334"/>
      <c r="I93" s="335"/>
      <c r="J93" s="213"/>
      <c r="K93" s="265"/>
      <c r="L93" s="213"/>
      <c r="M93" s="265"/>
      <c r="N93" s="213"/>
      <c r="O93" s="265"/>
      <c r="P93" s="213"/>
      <c r="Q93" s="265"/>
      <c r="R93" s="213"/>
      <c r="S93" s="213"/>
      <c r="T93" s="422"/>
      <c r="U93" s="267"/>
      <c r="V93" s="267"/>
      <c r="W93" s="423"/>
    </row>
    <row r="94" spans="1:23" ht="13.5">
      <c r="A94" s="242" t="s">
        <v>111</v>
      </c>
      <c r="B94" t="s">
        <v>41</v>
      </c>
      <c r="I94" s="2"/>
      <c r="J94" s="2"/>
      <c r="K94" s="137"/>
      <c r="L94" s="2"/>
      <c r="M94" s="137"/>
      <c r="N94" s="2"/>
      <c r="O94" s="137"/>
      <c r="P94" s="2"/>
      <c r="Q94" s="137"/>
      <c r="R94" s="2"/>
      <c r="S94" s="2"/>
      <c r="T94" s="424"/>
      <c r="U94" s="261"/>
      <c r="V94" s="261"/>
      <c r="W94" s="425"/>
    </row>
    <row r="95" spans="1:23" ht="13.5">
      <c r="A95" s="242" t="s">
        <v>325</v>
      </c>
      <c r="B95" t="s">
        <v>42</v>
      </c>
      <c r="I95" s="2"/>
      <c r="J95" s="2"/>
      <c r="K95" s="137"/>
      <c r="L95" s="2"/>
      <c r="M95" s="137"/>
      <c r="N95" s="2"/>
      <c r="O95" s="137"/>
      <c r="P95" s="2"/>
      <c r="Q95" s="137"/>
      <c r="R95" s="2"/>
      <c r="S95" s="2"/>
      <c r="T95" s="424"/>
      <c r="U95" s="261"/>
      <c r="V95" s="261"/>
      <c r="W95" s="425"/>
    </row>
    <row r="96" spans="1:23" ht="13.5">
      <c r="A96" s="242" t="s">
        <v>327</v>
      </c>
      <c r="B96" t="s">
        <v>43</v>
      </c>
      <c r="I96" s="2"/>
      <c r="J96" s="2"/>
      <c r="K96" s="137"/>
      <c r="L96" s="2"/>
      <c r="M96" s="137"/>
      <c r="N96" s="2"/>
      <c r="O96" s="137"/>
      <c r="P96" s="2"/>
      <c r="Q96" s="137"/>
      <c r="R96" s="2"/>
      <c r="S96" s="2"/>
      <c r="T96" s="424"/>
      <c r="U96" s="261"/>
      <c r="V96" s="261"/>
      <c r="W96" s="425"/>
    </row>
    <row r="97" spans="1:23" ht="13.5">
      <c r="A97" s="242" t="s">
        <v>44</v>
      </c>
      <c r="B97" t="s">
        <v>45</v>
      </c>
      <c r="I97" s="2"/>
      <c r="J97" s="2"/>
      <c r="K97" s="137"/>
      <c r="L97" s="2"/>
      <c r="M97" s="137"/>
      <c r="N97" s="2"/>
      <c r="O97" s="137"/>
      <c r="P97" s="2"/>
      <c r="Q97" s="137"/>
      <c r="R97" s="2"/>
      <c r="S97" s="2"/>
      <c r="T97" s="424"/>
      <c r="U97" s="261"/>
      <c r="V97" s="261"/>
      <c r="W97" s="425"/>
    </row>
    <row r="98" spans="1:23" ht="13.5">
      <c r="A98" s="242" t="s">
        <v>46</v>
      </c>
      <c r="B98" t="s">
        <v>47</v>
      </c>
      <c r="I98" s="2"/>
      <c r="J98" s="2"/>
      <c r="K98" s="137"/>
      <c r="L98" s="2"/>
      <c r="M98" s="137"/>
      <c r="N98" s="2"/>
      <c r="O98" s="137"/>
      <c r="P98" s="2"/>
      <c r="Q98" s="137"/>
      <c r="R98" s="2"/>
      <c r="S98" s="2"/>
      <c r="T98" s="424"/>
      <c r="U98" s="261"/>
      <c r="V98" s="261"/>
      <c r="W98" s="425"/>
    </row>
    <row r="99" spans="1:23" ht="13.5">
      <c r="A99" s="242" t="s">
        <v>48</v>
      </c>
      <c r="B99" t="s">
        <v>261</v>
      </c>
      <c r="I99" s="2"/>
      <c r="J99" s="2"/>
      <c r="K99" s="137"/>
      <c r="L99" s="2"/>
      <c r="M99" s="137"/>
      <c r="N99" s="2"/>
      <c r="O99" s="137"/>
      <c r="P99" s="2"/>
      <c r="Q99" s="137"/>
      <c r="R99" s="2"/>
      <c r="S99" s="2"/>
      <c r="T99" s="424"/>
      <c r="U99" s="261"/>
      <c r="V99" s="261"/>
      <c r="W99" s="425"/>
    </row>
    <row r="100" spans="1:23" ht="13.5">
      <c r="A100" s="242" t="s">
        <v>49</v>
      </c>
      <c r="B100" t="s">
        <v>50</v>
      </c>
      <c r="I100" s="2"/>
      <c r="J100" s="2"/>
      <c r="K100" s="137"/>
      <c r="L100" s="2"/>
      <c r="M100" s="137"/>
      <c r="N100" s="2"/>
      <c r="O100" s="137"/>
      <c r="P100" s="2"/>
      <c r="Q100" s="137"/>
      <c r="R100" s="2"/>
      <c r="S100" s="2"/>
      <c r="T100" s="424"/>
      <c r="U100" s="261"/>
      <c r="V100" s="261"/>
      <c r="W100" s="425"/>
    </row>
    <row r="101" spans="1:23" ht="13.5">
      <c r="A101" s="357" t="s">
        <v>114</v>
      </c>
      <c r="B101" s="240" t="s">
        <v>51</v>
      </c>
      <c r="C101" s="356"/>
      <c r="D101" s="240"/>
      <c r="E101" s="240"/>
      <c r="F101" s="357"/>
      <c r="G101" s="240"/>
      <c r="H101" s="240"/>
      <c r="I101" s="240"/>
      <c r="J101" s="240"/>
      <c r="K101" s="387"/>
      <c r="L101" s="240"/>
      <c r="M101" s="387"/>
      <c r="N101" s="240"/>
      <c r="O101" s="387"/>
      <c r="P101" s="240"/>
      <c r="Q101" s="387"/>
      <c r="R101" s="240"/>
      <c r="S101" s="240"/>
      <c r="T101" s="426"/>
      <c r="U101" s="251"/>
      <c r="V101" s="251"/>
      <c r="W101" s="427"/>
    </row>
    <row r="102" spans="3:23" s="2" customFormat="1" ht="13.5">
      <c r="C102" s="269"/>
      <c r="K102" s="137"/>
      <c r="M102" s="137"/>
      <c r="O102" s="137"/>
      <c r="Q102" s="137"/>
      <c r="T102" s="424"/>
      <c r="U102" s="261"/>
      <c r="V102" s="261"/>
      <c r="W102" s="428"/>
    </row>
    <row r="103" spans="3:23" s="2" customFormat="1" ht="13.5">
      <c r="C103" s="269"/>
      <c r="K103" s="137"/>
      <c r="M103" s="137"/>
      <c r="O103" s="137"/>
      <c r="Q103" s="137"/>
      <c r="T103" s="424"/>
      <c r="U103" s="261"/>
      <c r="V103" s="261"/>
      <c r="W103" s="428"/>
    </row>
    <row r="104" spans="3:23" s="2" customFormat="1" ht="13.5">
      <c r="C104" s="269"/>
      <c r="K104" s="137"/>
      <c r="M104" s="137"/>
      <c r="O104" s="137"/>
      <c r="Q104" s="137"/>
      <c r="T104" s="424"/>
      <c r="U104" s="261"/>
      <c r="V104" s="261"/>
      <c r="W104" s="428"/>
    </row>
    <row r="105" spans="3:23" s="2" customFormat="1" ht="13.5">
      <c r="C105" s="269"/>
      <c r="K105" s="137"/>
      <c r="M105" s="137"/>
      <c r="O105" s="137"/>
      <c r="Q105" s="137"/>
      <c r="T105" s="424"/>
      <c r="U105" s="261"/>
      <c r="V105" s="261"/>
      <c r="W105" s="428"/>
    </row>
    <row r="106" spans="3:23" s="2" customFormat="1" ht="13.5">
      <c r="C106" s="269"/>
      <c r="K106" s="137"/>
      <c r="M106" s="137"/>
      <c r="O106" s="137"/>
      <c r="Q106" s="137"/>
      <c r="T106" s="424"/>
      <c r="U106" s="261"/>
      <c r="V106" s="261"/>
      <c r="W106" s="428"/>
    </row>
    <row r="107" spans="3:23" s="2" customFormat="1" ht="13.5">
      <c r="C107" s="269"/>
      <c r="K107" s="137"/>
      <c r="M107" s="137"/>
      <c r="O107" s="137"/>
      <c r="Q107" s="137"/>
      <c r="T107" s="424"/>
      <c r="U107" s="261"/>
      <c r="V107" s="261"/>
      <c r="W107" s="428"/>
    </row>
    <row r="108" spans="3:23" s="2" customFormat="1" ht="13.5">
      <c r="C108" s="269"/>
      <c r="K108" s="137"/>
      <c r="M108" s="137"/>
      <c r="O108" s="137"/>
      <c r="Q108" s="137"/>
      <c r="T108" s="424"/>
      <c r="U108" s="261"/>
      <c r="V108" s="261"/>
      <c r="W108" s="428"/>
    </row>
    <row r="109" spans="3:23" s="2" customFormat="1" ht="13.5">
      <c r="C109" s="269"/>
      <c r="K109" s="137"/>
      <c r="M109" s="137"/>
      <c r="O109" s="137"/>
      <c r="Q109" s="137"/>
      <c r="T109" s="424"/>
      <c r="U109" s="261"/>
      <c r="V109" s="261"/>
      <c r="W109" s="428"/>
    </row>
    <row r="110" spans="3:23" s="2" customFormat="1" ht="13.5">
      <c r="C110" s="269"/>
      <c r="K110" s="137"/>
      <c r="M110" s="137"/>
      <c r="O110" s="137"/>
      <c r="Q110" s="137"/>
      <c r="T110" s="424"/>
      <c r="U110" s="261"/>
      <c r="V110" s="261"/>
      <c r="W110" s="428"/>
    </row>
    <row r="111" spans="3:23" s="2" customFormat="1" ht="13.5">
      <c r="C111" s="269"/>
      <c r="K111" s="137"/>
      <c r="M111" s="137"/>
      <c r="O111" s="137"/>
      <c r="Q111" s="137"/>
      <c r="T111" s="424"/>
      <c r="U111" s="261"/>
      <c r="V111" s="261"/>
      <c r="W111" s="428"/>
    </row>
    <row r="112" spans="3:23" s="2" customFormat="1" ht="13.5">
      <c r="C112" s="269"/>
      <c r="K112" s="137"/>
      <c r="M112" s="137"/>
      <c r="O112" s="137"/>
      <c r="Q112" s="137"/>
      <c r="T112" s="424"/>
      <c r="U112" s="261"/>
      <c r="V112" s="261"/>
      <c r="W112" s="428"/>
    </row>
    <row r="113" spans="3:23" s="2" customFormat="1" ht="13.5">
      <c r="C113" s="269"/>
      <c r="K113" s="137"/>
      <c r="M113" s="137"/>
      <c r="O113" s="137"/>
      <c r="Q113" s="137"/>
      <c r="T113" s="424"/>
      <c r="U113" s="261"/>
      <c r="V113" s="261"/>
      <c r="W113" s="428"/>
    </row>
    <row r="114" spans="3:23" s="2" customFormat="1" ht="13.5">
      <c r="C114" s="269"/>
      <c r="K114" s="137"/>
      <c r="M114" s="137"/>
      <c r="O114" s="137"/>
      <c r="Q114" s="137"/>
      <c r="T114" s="424"/>
      <c r="U114" s="261"/>
      <c r="V114" s="261"/>
      <c r="W114" s="428"/>
    </row>
    <row r="115" spans="3:23" s="2" customFormat="1" ht="13.5">
      <c r="C115" s="269"/>
      <c r="K115" s="137"/>
      <c r="M115" s="137"/>
      <c r="O115" s="137"/>
      <c r="Q115" s="137"/>
      <c r="T115" s="424"/>
      <c r="U115" s="261"/>
      <c r="V115" s="261"/>
      <c r="W115" s="428"/>
    </row>
    <row r="116" spans="3:23" s="2" customFormat="1" ht="13.5">
      <c r="C116" s="269"/>
      <c r="K116" s="137"/>
      <c r="M116" s="137"/>
      <c r="O116" s="137"/>
      <c r="Q116" s="137"/>
      <c r="T116" s="424"/>
      <c r="U116" s="261"/>
      <c r="V116" s="261"/>
      <c r="W116" s="428"/>
    </row>
    <row r="117" spans="3:23" s="2" customFormat="1" ht="13.5">
      <c r="C117" s="269"/>
      <c r="K117" s="137"/>
      <c r="M117" s="137"/>
      <c r="O117" s="137"/>
      <c r="Q117" s="137"/>
      <c r="T117" s="424"/>
      <c r="U117" s="261"/>
      <c r="V117" s="261"/>
      <c r="W117" s="428"/>
    </row>
    <row r="118" spans="3:23" s="2" customFormat="1" ht="13.5">
      <c r="C118" s="269"/>
      <c r="K118" s="137"/>
      <c r="M118" s="137"/>
      <c r="O118" s="137"/>
      <c r="Q118" s="137"/>
      <c r="T118" s="424"/>
      <c r="U118" s="261"/>
      <c r="V118" s="261"/>
      <c r="W118" s="428"/>
    </row>
    <row r="119" spans="3:23" s="2" customFormat="1" ht="13.5">
      <c r="C119" s="269"/>
      <c r="K119" s="137"/>
      <c r="M119" s="137"/>
      <c r="O119" s="137"/>
      <c r="Q119" s="137"/>
      <c r="T119" s="424"/>
      <c r="U119" s="261"/>
      <c r="V119" s="261"/>
      <c r="W119" s="428"/>
    </row>
    <row r="120" spans="3:23" s="2" customFormat="1" ht="13.5">
      <c r="C120" s="269"/>
      <c r="K120" s="137"/>
      <c r="M120" s="137"/>
      <c r="O120" s="137"/>
      <c r="Q120" s="137"/>
      <c r="T120" s="424"/>
      <c r="U120" s="261"/>
      <c r="V120" s="261"/>
      <c r="W120" s="428"/>
    </row>
    <row r="121" spans="3:23" s="2" customFormat="1" ht="13.5">
      <c r="C121" s="269"/>
      <c r="K121" s="137"/>
      <c r="M121" s="137"/>
      <c r="O121" s="137"/>
      <c r="Q121" s="137"/>
      <c r="T121" s="424"/>
      <c r="U121" s="261"/>
      <c r="V121" s="261"/>
      <c r="W121" s="428"/>
    </row>
    <row r="122" spans="3:23" s="2" customFormat="1" ht="13.5">
      <c r="C122" s="269"/>
      <c r="K122" s="137"/>
      <c r="M122" s="137"/>
      <c r="O122" s="137"/>
      <c r="Q122" s="137"/>
      <c r="T122" s="424"/>
      <c r="U122" s="261"/>
      <c r="V122" s="261"/>
      <c r="W122" s="428"/>
    </row>
    <row r="123" spans="3:23" s="2" customFormat="1" ht="13.5">
      <c r="C123" s="269"/>
      <c r="K123" s="137"/>
      <c r="M123" s="137"/>
      <c r="O123" s="137"/>
      <c r="Q123" s="137"/>
      <c r="T123" s="424"/>
      <c r="U123" s="261"/>
      <c r="V123" s="261"/>
      <c r="W123" s="428"/>
    </row>
    <row r="124" spans="3:23" s="2" customFormat="1" ht="13.5">
      <c r="C124" s="269"/>
      <c r="K124" s="137"/>
      <c r="M124" s="137"/>
      <c r="O124" s="137"/>
      <c r="Q124" s="137"/>
      <c r="T124" s="424"/>
      <c r="U124" s="261"/>
      <c r="V124" s="261"/>
      <c r="W124" s="428"/>
    </row>
    <row r="125" spans="3:23" s="2" customFormat="1" ht="13.5">
      <c r="C125" s="269"/>
      <c r="K125" s="137"/>
      <c r="M125" s="137"/>
      <c r="O125" s="137"/>
      <c r="Q125" s="137"/>
      <c r="T125" s="424"/>
      <c r="U125" s="261"/>
      <c r="V125" s="261"/>
      <c r="W125" s="428"/>
    </row>
    <row r="126" spans="3:23" s="2" customFormat="1" ht="13.5">
      <c r="C126" s="269"/>
      <c r="K126" s="137"/>
      <c r="M126" s="137"/>
      <c r="O126" s="137"/>
      <c r="Q126" s="137"/>
      <c r="T126" s="424"/>
      <c r="U126" s="261"/>
      <c r="V126" s="261"/>
      <c r="W126" s="428"/>
    </row>
    <row r="127" spans="3:23" s="2" customFormat="1" ht="13.5">
      <c r="C127" s="269"/>
      <c r="K127" s="137"/>
      <c r="M127" s="137"/>
      <c r="O127" s="137"/>
      <c r="Q127" s="137"/>
      <c r="T127" s="424"/>
      <c r="U127" s="261"/>
      <c r="V127" s="261"/>
      <c r="W127" s="428"/>
    </row>
    <row r="128" spans="3:23" s="2" customFormat="1" ht="13.5">
      <c r="C128" s="269"/>
      <c r="K128" s="137"/>
      <c r="M128" s="137"/>
      <c r="O128" s="137"/>
      <c r="Q128" s="137"/>
      <c r="T128" s="424"/>
      <c r="U128" s="261"/>
      <c r="V128" s="261"/>
      <c r="W128" s="428"/>
    </row>
    <row r="129" spans="3:23" s="2" customFormat="1" ht="13.5">
      <c r="C129" s="269"/>
      <c r="K129" s="137"/>
      <c r="M129" s="137"/>
      <c r="O129" s="137"/>
      <c r="Q129" s="137"/>
      <c r="T129" s="424"/>
      <c r="U129" s="261"/>
      <c r="V129" s="261"/>
      <c r="W129" s="428"/>
    </row>
    <row r="130" spans="3:23" s="2" customFormat="1" ht="13.5">
      <c r="C130" s="269"/>
      <c r="K130" s="137"/>
      <c r="M130" s="137"/>
      <c r="O130" s="137"/>
      <c r="Q130" s="137"/>
      <c r="T130" s="424"/>
      <c r="U130" s="261"/>
      <c r="V130" s="261"/>
      <c r="W130" s="428"/>
    </row>
    <row r="131" spans="3:23" s="2" customFormat="1" ht="13.5">
      <c r="C131" s="269"/>
      <c r="K131" s="137"/>
      <c r="M131" s="137"/>
      <c r="O131" s="137"/>
      <c r="Q131" s="137"/>
      <c r="T131" s="424"/>
      <c r="U131" s="261"/>
      <c r="V131" s="261"/>
      <c r="W131" s="428"/>
    </row>
    <row r="132" spans="3:23" s="2" customFormat="1" ht="13.5">
      <c r="C132" s="269"/>
      <c r="K132" s="137"/>
      <c r="M132" s="137"/>
      <c r="O132" s="137"/>
      <c r="Q132" s="137"/>
      <c r="T132" s="424"/>
      <c r="U132" s="261"/>
      <c r="V132" s="261"/>
      <c r="W132" s="428"/>
    </row>
    <row r="133" spans="3:23" s="2" customFormat="1" ht="13.5">
      <c r="C133" s="269"/>
      <c r="K133" s="137"/>
      <c r="M133" s="137"/>
      <c r="O133" s="137"/>
      <c r="Q133" s="137"/>
      <c r="T133" s="424"/>
      <c r="U133" s="261"/>
      <c r="V133" s="261"/>
      <c r="W133" s="428"/>
    </row>
    <row r="134" spans="3:23" s="2" customFormat="1" ht="13.5">
      <c r="C134" s="269"/>
      <c r="K134" s="137"/>
      <c r="M134" s="137"/>
      <c r="O134" s="137"/>
      <c r="Q134" s="137"/>
      <c r="T134" s="424"/>
      <c r="U134" s="261"/>
      <c r="V134" s="261"/>
      <c r="W134" s="428"/>
    </row>
    <row r="135" spans="3:23" s="2" customFormat="1" ht="13.5">
      <c r="C135" s="269"/>
      <c r="K135" s="137"/>
      <c r="M135" s="137"/>
      <c r="O135" s="137"/>
      <c r="Q135" s="137"/>
      <c r="T135" s="424"/>
      <c r="U135" s="261"/>
      <c r="V135" s="261"/>
      <c r="W135" s="428"/>
    </row>
    <row r="136" spans="3:23" s="2" customFormat="1" ht="13.5">
      <c r="C136" s="269"/>
      <c r="K136" s="137"/>
      <c r="M136" s="137"/>
      <c r="O136" s="137"/>
      <c r="Q136" s="137"/>
      <c r="T136" s="424"/>
      <c r="U136" s="261"/>
      <c r="V136" s="261"/>
      <c r="W136" s="428"/>
    </row>
    <row r="137" spans="3:23" s="2" customFormat="1" ht="13.5">
      <c r="C137" s="269"/>
      <c r="K137" s="137"/>
      <c r="M137" s="137"/>
      <c r="O137" s="137"/>
      <c r="Q137" s="137"/>
      <c r="T137" s="424"/>
      <c r="U137" s="261"/>
      <c r="V137" s="261"/>
      <c r="W137" s="428"/>
    </row>
    <row r="138" spans="3:23" s="2" customFormat="1" ht="13.5">
      <c r="C138" s="269"/>
      <c r="K138" s="137"/>
      <c r="M138" s="137"/>
      <c r="O138" s="137"/>
      <c r="Q138" s="137"/>
      <c r="T138" s="424"/>
      <c r="U138" s="261"/>
      <c r="V138" s="261"/>
      <c r="W138" s="428"/>
    </row>
    <row r="139" spans="3:23" s="2" customFormat="1" ht="13.5">
      <c r="C139" s="269"/>
      <c r="K139" s="137"/>
      <c r="M139" s="137"/>
      <c r="O139" s="137"/>
      <c r="Q139" s="137"/>
      <c r="T139" s="424"/>
      <c r="U139" s="261"/>
      <c r="V139" s="261"/>
      <c r="W139" s="428"/>
    </row>
    <row r="140" spans="3:23" s="2" customFormat="1" ht="13.5">
      <c r="C140" s="269"/>
      <c r="K140" s="137"/>
      <c r="M140" s="137"/>
      <c r="O140" s="137"/>
      <c r="Q140" s="137"/>
      <c r="T140" s="424"/>
      <c r="U140" s="261"/>
      <c r="V140" s="261"/>
      <c r="W140" s="428"/>
    </row>
    <row r="141" spans="3:23" s="2" customFormat="1" ht="13.5">
      <c r="C141" s="269"/>
      <c r="K141" s="137"/>
      <c r="M141" s="137"/>
      <c r="O141" s="137"/>
      <c r="Q141" s="137"/>
      <c r="T141" s="424"/>
      <c r="U141" s="261"/>
      <c r="V141" s="261"/>
      <c r="W141" s="428"/>
    </row>
    <row r="142" spans="3:23" s="2" customFormat="1" ht="13.5">
      <c r="C142" s="269"/>
      <c r="K142" s="137"/>
      <c r="M142" s="137"/>
      <c r="O142" s="137"/>
      <c r="Q142" s="137"/>
      <c r="T142" s="424"/>
      <c r="U142" s="261"/>
      <c r="V142" s="261"/>
      <c r="W142" s="428"/>
    </row>
    <row r="143" spans="3:23" s="2" customFormat="1" ht="13.5">
      <c r="C143" s="269"/>
      <c r="K143" s="137"/>
      <c r="M143" s="137"/>
      <c r="O143" s="137"/>
      <c r="Q143" s="137"/>
      <c r="T143" s="424"/>
      <c r="U143" s="261"/>
      <c r="V143" s="261"/>
      <c r="W143" s="428"/>
    </row>
    <row r="144" spans="3:23" s="2" customFormat="1" ht="13.5">
      <c r="C144" s="269"/>
      <c r="K144" s="137"/>
      <c r="M144" s="137"/>
      <c r="O144" s="137"/>
      <c r="Q144" s="137"/>
      <c r="T144" s="424"/>
      <c r="U144" s="261"/>
      <c r="V144" s="261"/>
      <c r="W144" s="428"/>
    </row>
    <row r="145" spans="3:23" s="2" customFormat="1" ht="13.5">
      <c r="C145" s="269"/>
      <c r="K145" s="137"/>
      <c r="M145" s="137"/>
      <c r="O145" s="137"/>
      <c r="Q145" s="137"/>
      <c r="T145" s="424"/>
      <c r="U145" s="261"/>
      <c r="V145" s="261"/>
      <c r="W145" s="428"/>
    </row>
    <row r="146" spans="3:23" s="2" customFormat="1" ht="13.5">
      <c r="C146" s="269"/>
      <c r="K146" s="137"/>
      <c r="M146" s="137"/>
      <c r="O146" s="137"/>
      <c r="Q146" s="137"/>
      <c r="T146" s="424"/>
      <c r="U146" s="261"/>
      <c r="V146" s="261"/>
      <c r="W146" s="428"/>
    </row>
    <row r="147" spans="3:23" s="2" customFormat="1" ht="13.5">
      <c r="C147" s="269"/>
      <c r="K147" s="137"/>
      <c r="M147" s="137"/>
      <c r="O147" s="137"/>
      <c r="Q147" s="137"/>
      <c r="T147" s="424"/>
      <c r="U147" s="261"/>
      <c r="V147" s="261"/>
      <c r="W147" s="428"/>
    </row>
    <row r="148" spans="3:23" s="2" customFormat="1" ht="13.5">
      <c r="C148" s="269"/>
      <c r="K148" s="137"/>
      <c r="M148" s="137"/>
      <c r="O148" s="137"/>
      <c r="Q148" s="137"/>
      <c r="T148" s="424"/>
      <c r="U148" s="261"/>
      <c r="V148" s="261"/>
      <c r="W148" s="428"/>
    </row>
    <row r="149" spans="3:23" s="2" customFormat="1" ht="13.5">
      <c r="C149" s="269"/>
      <c r="K149" s="137"/>
      <c r="M149" s="137"/>
      <c r="O149" s="137"/>
      <c r="Q149" s="137"/>
      <c r="T149" s="424"/>
      <c r="U149" s="261"/>
      <c r="V149" s="261"/>
      <c r="W149" s="428"/>
    </row>
    <row r="150" spans="3:23" s="2" customFormat="1" ht="13.5">
      <c r="C150" s="269"/>
      <c r="K150" s="137"/>
      <c r="M150" s="137"/>
      <c r="O150" s="137"/>
      <c r="Q150" s="137"/>
      <c r="T150" s="424"/>
      <c r="U150" s="261"/>
      <c r="V150" s="261"/>
      <c r="W150" s="428"/>
    </row>
    <row r="151" spans="3:23" s="2" customFormat="1" ht="13.5">
      <c r="C151" s="269"/>
      <c r="K151" s="137"/>
      <c r="M151" s="137"/>
      <c r="O151" s="137"/>
      <c r="Q151" s="137"/>
      <c r="T151" s="424"/>
      <c r="U151" s="261"/>
      <c r="V151" s="261"/>
      <c r="W151" s="428"/>
    </row>
    <row r="152" spans="3:23" s="2" customFormat="1" ht="13.5">
      <c r="C152" s="269"/>
      <c r="K152" s="137"/>
      <c r="M152" s="137"/>
      <c r="O152" s="137"/>
      <c r="Q152" s="137"/>
      <c r="T152" s="424"/>
      <c r="U152" s="261"/>
      <c r="V152" s="261"/>
      <c r="W152" s="428"/>
    </row>
    <row r="153" spans="3:23" s="2" customFormat="1" ht="13.5">
      <c r="C153" s="269"/>
      <c r="K153" s="137"/>
      <c r="M153" s="137"/>
      <c r="O153" s="137"/>
      <c r="Q153" s="137"/>
      <c r="T153" s="424"/>
      <c r="U153" s="261"/>
      <c r="V153" s="261"/>
      <c r="W153" s="428"/>
    </row>
    <row r="154" spans="3:23" s="2" customFormat="1" ht="13.5">
      <c r="C154" s="269"/>
      <c r="K154" s="137"/>
      <c r="M154" s="137"/>
      <c r="O154" s="137"/>
      <c r="Q154" s="137"/>
      <c r="T154" s="424"/>
      <c r="U154" s="261"/>
      <c r="V154" s="261"/>
      <c r="W154" s="428"/>
    </row>
    <row r="155" spans="3:23" s="2" customFormat="1" ht="13.5">
      <c r="C155" s="269"/>
      <c r="K155" s="137"/>
      <c r="M155" s="137"/>
      <c r="O155" s="137"/>
      <c r="Q155" s="137"/>
      <c r="T155" s="424"/>
      <c r="U155" s="261"/>
      <c r="V155" s="261"/>
      <c r="W155" s="428"/>
    </row>
    <row r="156" spans="3:23" s="2" customFormat="1" ht="13.5">
      <c r="C156" s="269"/>
      <c r="K156" s="137"/>
      <c r="M156" s="137"/>
      <c r="O156" s="137"/>
      <c r="Q156" s="137"/>
      <c r="T156" s="424"/>
      <c r="U156" s="261"/>
      <c r="V156" s="261"/>
      <c r="W156" s="428"/>
    </row>
    <row r="157" spans="3:23" s="2" customFormat="1" ht="13.5">
      <c r="C157" s="269"/>
      <c r="K157" s="137"/>
      <c r="M157" s="137"/>
      <c r="O157" s="137"/>
      <c r="Q157" s="137"/>
      <c r="T157" s="424"/>
      <c r="U157" s="261"/>
      <c r="V157" s="261"/>
      <c r="W157" s="428"/>
    </row>
  </sheetData>
  <sheetProtection/>
  <printOptions/>
  <pageMargins left="0.5" right="0.5" top="0.5" bottom="0.5" header="0" footer="0"/>
  <pageSetup fitToHeight="99" orientation="landscape" paperSize="9" scale="64"/>
  <rowBreaks count="1" manualBreakCount="1">
    <brk id="5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60"/>
  <sheetViews>
    <sheetView zoomScalePageLayoutView="0" workbookViewId="0" topLeftCell="A1">
      <selection activeCell="H45" sqref="H45"/>
    </sheetView>
  </sheetViews>
  <sheetFormatPr defaultColWidth="11.00390625" defaultRowHeight="12"/>
  <cols>
    <col min="2" max="2" width="10.875" style="561" customWidth="1"/>
    <col min="3" max="3" width="8.875" style="0" customWidth="1"/>
    <col min="4" max="4" width="15.875" style="0" customWidth="1"/>
    <col min="5" max="5" width="69.375" style="5" customWidth="1"/>
  </cols>
  <sheetData>
    <row r="1" ht="15" thickBot="1">
      <c r="B1" s="562" t="s">
        <v>576</v>
      </c>
    </row>
    <row r="2" spans="2:5" ht="15">
      <c r="B2" s="560"/>
      <c r="C2" s="559"/>
      <c r="D2" s="558">
        <v>79.24285714285715</v>
      </c>
      <c r="E2" s="557" t="s">
        <v>496</v>
      </c>
    </row>
    <row r="3" spans="2:5" ht="15">
      <c r="B3" s="556">
        <v>0.06792244897959185</v>
      </c>
      <c r="C3" s="551" t="s">
        <v>495</v>
      </c>
      <c r="D3" s="554">
        <v>1.925601428571429</v>
      </c>
      <c r="E3" s="549" t="s">
        <v>494</v>
      </c>
    </row>
    <row r="4" spans="2:5" ht="15">
      <c r="B4" s="552">
        <v>130.51146384479716</v>
      </c>
      <c r="C4" s="551" t="s">
        <v>493</v>
      </c>
      <c r="D4" s="554">
        <v>59200</v>
      </c>
      <c r="E4" s="549" t="s">
        <v>492</v>
      </c>
    </row>
    <row r="5" spans="2:5" ht="30">
      <c r="B5" s="552"/>
      <c r="C5" s="551"/>
      <c r="D5" s="555">
        <v>0.9999674729488417</v>
      </c>
      <c r="E5" s="549" t="s">
        <v>491</v>
      </c>
    </row>
    <row r="6" spans="2:5" ht="15">
      <c r="B6" s="552"/>
      <c r="C6" s="551"/>
      <c r="D6" s="555">
        <v>0.9999967472948842</v>
      </c>
      <c r="E6" s="549" t="s">
        <v>490</v>
      </c>
    </row>
    <row r="7" spans="2:5" ht="30">
      <c r="B7" s="552"/>
      <c r="C7" s="551"/>
      <c r="D7" s="554">
        <v>1</v>
      </c>
      <c r="E7" s="549" t="s">
        <v>489</v>
      </c>
    </row>
    <row r="8" spans="2:5" ht="30">
      <c r="B8" s="552"/>
      <c r="C8" s="551"/>
      <c r="D8" s="554">
        <v>519.3182686522429</v>
      </c>
      <c r="E8" s="549" t="s">
        <v>626</v>
      </c>
    </row>
    <row r="9" spans="2:5" ht="13.5">
      <c r="B9" s="552"/>
      <c r="C9" s="551"/>
      <c r="D9" s="554"/>
      <c r="E9" s="549"/>
    </row>
    <row r="10" spans="2:5" ht="30">
      <c r="B10" s="552"/>
      <c r="C10" s="551"/>
      <c r="D10" s="553">
        <v>30743.641504212777</v>
      </c>
      <c r="E10" s="549" t="s">
        <v>625</v>
      </c>
    </row>
    <row r="11" spans="2:5" ht="30">
      <c r="B11" s="552"/>
      <c r="C11" s="551"/>
      <c r="D11" s="553">
        <v>84.2291548060624</v>
      </c>
      <c r="E11" s="549" t="s">
        <v>624</v>
      </c>
    </row>
    <row r="12" spans="2:5" ht="13.5">
      <c r="B12" s="552"/>
      <c r="C12" s="551"/>
      <c r="D12" s="550"/>
      <c r="E12" s="549"/>
    </row>
    <row r="13" spans="2:5" ht="15.75" thickBot="1">
      <c r="B13" s="548">
        <v>4033.6090181619415</v>
      </c>
      <c r="C13" s="547" t="s">
        <v>623</v>
      </c>
      <c r="D13" s="546">
        <v>142.27897771294326</v>
      </c>
      <c r="E13" s="545" t="s">
        <v>622</v>
      </c>
    </row>
    <row r="15" spans="1:5" ht="13.5" thickBot="1">
      <c r="A15" s="564" t="s">
        <v>577</v>
      </c>
      <c r="B15"/>
      <c r="C15" s="544"/>
      <c r="E15" s="563"/>
    </row>
    <row r="16" spans="1:5" ht="27.75">
      <c r="A16" s="565"/>
      <c r="B16" s="291"/>
      <c r="C16" s="566">
        <v>34838</v>
      </c>
      <c r="D16" s="291">
        <v>30.7</v>
      </c>
      <c r="E16" s="567" t="s">
        <v>497</v>
      </c>
    </row>
    <row r="17" spans="1:5" ht="12.75">
      <c r="A17" s="568"/>
      <c r="B17" s="2"/>
      <c r="C17" s="569">
        <v>34842</v>
      </c>
      <c r="D17" s="2">
        <v>60.6</v>
      </c>
      <c r="E17" s="570"/>
    </row>
    <row r="18" spans="1:5" ht="12.75">
      <c r="A18" s="568">
        <f>200/79</f>
        <v>2.5316455696202533</v>
      </c>
      <c r="B18" s="2"/>
      <c r="C18" s="569">
        <v>34843</v>
      </c>
      <c r="D18" s="2">
        <v>35</v>
      </c>
      <c r="E18" s="570"/>
    </row>
    <row r="19" spans="1:5" ht="12.75">
      <c r="A19" s="568"/>
      <c r="B19" s="2"/>
      <c r="C19" s="569">
        <v>34844</v>
      </c>
      <c r="D19" s="2">
        <v>110</v>
      </c>
      <c r="E19" s="570"/>
    </row>
    <row r="20" spans="1:5" ht="12.75">
      <c r="A20" s="568"/>
      <c r="B20" s="2"/>
      <c r="C20" s="569">
        <v>34845</v>
      </c>
      <c r="D20" s="2">
        <v>102.4</v>
      </c>
      <c r="E20" s="570"/>
    </row>
    <row r="21" spans="1:5" ht="12.75">
      <c r="A21" s="568"/>
      <c r="B21" s="2"/>
      <c r="C21" s="569">
        <v>34850</v>
      </c>
      <c r="D21" s="2">
        <v>144</v>
      </c>
      <c r="E21" s="570"/>
    </row>
    <row r="22" spans="1:5" ht="12.75">
      <c r="A22" s="568"/>
      <c r="B22" s="2"/>
      <c r="C22" s="569">
        <v>34853</v>
      </c>
      <c r="D22" s="2">
        <v>72</v>
      </c>
      <c r="E22" s="570"/>
    </row>
    <row r="23" spans="1:5" ht="12.75">
      <c r="A23" s="568"/>
      <c r="B23" s="2"/>
      <c r="C23" s="569"/>
      <c r="D23" s="2"/>
      <c r="E23" s="570"/>
    </row>
    <row r="24" spans="1:5" ht="27.75">
      <c r="A24" s="568"/>
      <c r="B24" s="2"/>
      <c r="C24" s="571" t="s">
        <v>35</v>
      </c>
      <c r="D24" s="572">
        <f>AVERAGE(D16:D22)</f>
        <v>79.24285714285715</v>
      </c>
      <c r="E24" s="570" t="s">
        <v>498</v>
      </c>
    </row>
    <row r="25" spans="1:5" ht="27.75">
      <c r="A25" s="568"/>
      <c r="B25" s="2"/>
      <c r="C25" s="571" t="s">
        <v>268</v>
      </c>
      <c r="D25" s="573">
        <v>0.2</v>
      </c>
      <c r="E25" s="570" t="s">
        <v>499</v>
      </c>
    </row>
    <row r="26" spans="1:5" ht="13.5">
      <c r="A26" s="568"/>
      <c r="B26" s="2"/>
      <c r="C26" s="571" t="s">
        <v>37</v>
      </c>
      <c r="D26" s="574">
        <f>D25*D24</f>
        <v>15.84857142857143</v>
      </c>
      <c r="E26" s="570" t="s">
        <v>500</v>
      </c>
    </row>
    <row r="27" spans="1:5" ht="27.75">
      <c r="A27" s="568"/>
      <c r="B27" s="2"/>
      <c r="C27" s="571" t="s">
        <v>39</v>
      </c>
      <c r="D27" s="574">
        <v>1</v>
      </c>
      <c r="E27" s="570" t="s">
        <v>501</v>
      </c>
    </row>
    <row r="28" spans="1:5" ht="13.5">
      <c r="A28" s="568"/>
      <c r="B28" s="2"/>
      <c r="C28" s="571"/>
      <c r="D28" s="574"/>
      <c r="E28" s="570" t="s">
        <v>502</v>
      </c>
    </row>
    <row r="29" spans="1:5" ht="27.75">
      <c r="A29" s="568"/>
      <c r="B29" s="2"/>
      <c r="C29" s="571"/>
      <c r="D29" s="2"/>
      <c r="E29" s="570" t="s">
        <v>503</v>
      </c>
    </row>
    <row r="30" spans="1:5" ht="13.5">
      <c r="A30" s="568"/>
      <c r="B30" s="2"/>
      <c r="C30" s="571" t="s">
        <v>465</v>
      </c>
      <c r="D30" s="572">
        <f>D27*D26</f>
        <v>15.84857142857143</v>
      </c>
      <c r="E30" s="570" t="s">
        <v>504</v>
      </c>
    </row>
    <row r="31" spans="1:5" ht="12.75">
      <c r="A31" s="568"/>
      <c r="B31" s="2"/>
      <c r="C31" s="571"/>
      <c r="D31" s="574"/>
      <c r="E31" s="570"/>
    </row>
    <row r="32" spans="1:5" ht="27.75">
      <c r="A32" s="568">
        <f>D32*264</f>
        <v>32076</v>
      </c>
      <c r="B32" s="2" t="s">
        <v>505</v>
      </c>
      <c r="C32" s="571" t="s">
        <v>49</v>
      </c>
      <c r="D32" s="572">
        <f>60*4.5*0.45</f>
        <v>121.5</v>
      </c>
      <c r="E32" s="570" t="s">
        <v>506</v>
      </c>
    </row>
    <row r="33" spans="1:5" ht="13.5">
      <c r="A33" s="568"/>
      <c r="B33" s="2"/>
      <c r="C33" s="571" t="s">
        <v>507</v>
      </c>
      <c r="D33" s="574">
        <f>D32*D30</f>
        <v>1925.6014285714289</v>
      </c>
      <c r="E33" s="570" t="s">
        <v>548</v>
      </c>
    </row>
    <row r="34" spans="1:5" ht="13.5">
      <c r="A34" s="575">
        <f>D34/28.35</f>
        <v>0.06792244897959185</v>
      </c>
      <c r="B34" s="2" t="s">
        <v>495</v>
      </c>
      <c r="C34" s="571" t="s">
        <v>352</v>
      </c>
      <c r="D34" s="572">
        <f>D33/1000</f>
        <v>1.925601428571429</v>
      </c>
      <c r="E34" s="570" t="s">
        <v>549</v>
      </c>
    </row>
    <row r="35" spans="1:5" ht="12.75">
      <c r="A35" s="568"/>
      <c r="B35" s="2"/>
      <c r="C35" s="571"/>
      <c r="D35" s="574"/>
      <c r="E35" s="570"/>
    </row>
    <row r="36" spans="1:5" ht="13.5">
      <c r="A36" s="568"/>
      <c r="B36" s="2"/>
      <c r="C36" s="571" t="s">
        <v>455</v>
      </c>
      <c r="D36" s="574">
        <v>74</v>
      </c>
      <c r="E36" s="570" t="s">
        <v>550</v>
      </c>
    </row>
    <row r="37" spans="1:5" ht="13.5">
      <c r="A37" s="568"/>
      <c r="B37" s="2"/>
      <c r="C37" s="571" t="s">
        <v>600</v>
      </c>
      <c r="D37" s="574">
        <v>4</v>
      </c>
      <c r="E37" s="570" t="s">
        <v>551</v>
      </c>
    </row>
    <row r="38" spans="1:5" ht="27.75">
      <c r="A38" s="568"/>
      <c r="B38" s="2"/>
      <c r="C38" s="571" t="s">
        <v>603</v>
      </c>
      <c r="D38" s="574">
        <v>1000</v>
      </c>
      <c r="E38" s="570" t="s">
        <v>552</v>
      </c>
    </row>
    <row r="39" spans="1:5" ht="13.5">
      <c r="A39" s="568"/>
      <c r="B39" s="2"/>
      <c r="C39" s="571" t="s">
        <v>553</v>
      </c>
      <c r="D39" s="576">
        <v>0.2</v>
      </c>
      <c r="E39" s="570" t="s">
        <v>554</v>
      </c>
    </row>
    <row r="40" spans="1:5" ht="13.5">
      <c r="A40" s="568">
        <f>(D40/28.35)/16</f>
        <v>130.51146384479716</v>
      </c>
      <c r="B40" s="2" t="s">
        <v>493</v>
      </c>
      <c r="C40" s="571" t="s">
        <v>408</v>
      </c>
      <c r="D40" s="572">
        <f>D38*D37*D36*D39</f>
        <v>59200</v>
      </c>
      <c r="E40" s="570" t="s">
        <v>555</v>
      </c>
    </row>
    <row r="41" spans="1:5" ht="12.75">
      <c r="A41" s="568"/>
      <c r="B41" s="2"/>
      <c r="C41" s="571"/>
      <c r="D41" s="574"/>
      <c r="E41" s="570"/>
    </row>
    <row r="42" spans="1:5" ht="13.5">
      <c r="A42" s="568"/>
      <c r="B42" s="2"/>
      <c r="C42" s="571"/>
      <c r="D42" s="574"/>
      <c r="E42" s="570" t="s">
        <v>556</v>
      </c>
    </row>
    <row r="43" spans="1:5" ht="12.75">
      <c r="A43" s="568"/>
      <c r="B43" s="2"/>
      <c r="C43" s="571"/>
      <c r="D43" s="574"/>
      <c r="E43" s="570"/>
    </row>
    <row r="44" spans="1:5" ht="13.5">
      <c r="A44" s="568"/>
      <c r="B44" s="2"/>
      <c r="C44" s="571" t="s">
        <v>557</v>
      </c>
      <c r="D44" s="577">
        <f>D34/D40</f>
        <v>3.252705115830116E-05</v>
      </c>
      <c r="E44" s="570" t="s">
        <v>558</v>
      </c>
    </row>
    <row r="45" spans="1:5" ht="27.75">
      <c r="A45" s="568"/>
      <c r="B45" s="2"/>
      <c r="C45" s="571" t="s">
        <v>110</v>
      </c>
      <c r="D45" s="578">
        <f>1-D44</f>
        <v>0.9999674729488417</v>
      </c>
      <c r="E45" s="570" t="s">
        <v>559</v>
      </c>
    </row>
    <row r="46" spans="1:5" ht="13.5">
      <c r="A46" s="568"/>
      <c r="B46" s="2"/>
      <c r="C46" s="571" t="s">
        <v>560</v>
      </c>
      <c r="D46" s="578">
        <f>1-(D44/10)</f>
        <v>0.9999967472948842</v>
      </c>
      <c r="E46" s="570" t="s">
        <v>561</v>
      </c>
    </row>
    <row r="47" spans="1:5" ht="12.75">
      <c r="A47" s="568"/>
      <c r="B47" s="2"/>
      <c r="C47" s="571"/>
      <c r="D47" s="579"/>
      <c r="E47" s="570"/>
    </row>
    <row r="48" spans="1:5" ht="12.75">
      <c r="A48" s="568"/>
      <c r="B48" s="2"/>
      <c r="C48" s="571"/>
      <c r="D48" s="574"/>
      <c r="E48" s="570"/>
    </row>
    <row r="49" spans="1:5" ht="27.75">
      <c r="A49" s="568"/>
      <c r="B49" s="2"/>
      <c r="C49" s="571" t="s">
        <v>562</v>
      </c>
      <c r="D49" s="574">
        <v>1</v>
      </c>
      <c r="E49" s="570" t="s">
        <v>489</v>
      </c>
    </row>
    <row r="50" spans="1:5" ht="27.75">
      <c r="A50" s="568"/>
      <c r="B50" s="2"/>
      <c r="C50" s="571" t="s">
        <v>563</v>
      </c>
      <c r="D50" s="574">
        <f>1000/D34</f>
        <v>519.3182686522429</v>
      </c>
      <c r="E50" s="570" t="s">
        <v>626</v>
      </c>
    </row>
    <row r="51" spans="1:5" ht="12.75">
      <c r="A51" s="568"/>
      <c r="B51" s="2"/>
      <c r="C51" s="571"/>
      <c r="D51" s="574"/>
      <c r="E51" s="570"/>
    </row>
    <row r="52" spans="1:5" ht="27.75">
      <c r="A52" s="568"/>
      <c r="B52" s="2"/>
      <c r="C52" s="571" t="s">
        <v>564</v>
      </c>
      <c r="D52" s="263">
        <f>D40/D34</f>
        <v>30743.641504212777</v>
      </c>
      <c r="E52" s="570" t="s">
        <v>565</v>
      </c>
    </row>
    <row r="53" spans="1:5" ht="27.75">
      <c r="A53" s="568"/>
      <c r="B53" s="2"/>
      <c r="C53" s="571" t="s">
        <v>566</v>
      </c>
      <c r="D53" s="263">
        <f>D52/365</f>
        <v>84.2291548060624</v>
      </c>
      <c r="E53" s="570" t="s">
        <v>567</v>
      </c>
    </row>
    <row r="54" spans="1:5" ht="12.75">
      <c r="A54" s="568"/>
      <c r="B54" s="2"/>
      <c r="C54" s="571"/>
      <c r="D54" s="2"/>
      <c r="E54" s="570"/>
    </row>
    <row r="55" spans="1:5" ht="12.75">
      <c r="A55" s="568"/>
      <c r="B55" s="2"/>
      <c r="C55" s="571"/>
      <c r="D55" s="2"/>
      <c r="E55" s="570"/>
    </row>
    <row r="56" spans="1:5" ht="13.5">
      <c r="A56" s="568"/>
      <c r="B56" s="2"/>
      <c r="C56" s="571" t="s">
        <v>568</v>
      </c>
      <c r="D56" s="580">
        <v>3000000</v>
      </c>
      <c r="E56" s="570" t="s">
        <v>569</v>
      </c>
    </row>
    <row r="57" spans="1:5" ht="13.5">
      <c r="A57" s="568"/>
      <c r="B57" s="2"/>
      <c r="C57" s="571" t="s">
        <v>570</v>
      </c>
      <c r="D57" s="2">
        <v>30</v>
      </c>
      <c r="E57" s="570" t="s">
        <v>571</v>
      </c>
    </row>
    <row r="58" spans="1:5" ht="12.75">
      <c r="A58" s="568"/>
      <c r="B58" s="2"/>
      <c r="C58" s="571"/>
      <c r="D58" s="2"/>
      <c r="E58" s="570"/>
    </row>
    <row r="59" spans="1:5" ht="13.5">
      <c r="A59" s="568"/>
      <c r="B59" s="2"/>
      <c r="C59" s="571" t="s">
        <v>572</v>
      </c>
      <c r="D59" s="2">
        <f>D34*365*30</f>
        <v>21085.335642857146</v>
      </c>
      <c r="E59" s="570" t="s">
        <v>573</v>
      </c>
    </row>
    <row r="60" spans="1:5" ht="15" thickBot="1">
      <c r="A60" s="581">
        <f>D60*28.35</f>
        <v>4033.6090181619415</v>
      </c>
      <c r="B60" s="375" t="s">
        <v>623</v>
      </c>
      <c r="C60" s="582" t="s">
        <v>574</v>
      </c>
      <c r="D60" s="375">
        <f>D56/D59</f>
        <v>142.27897771294326</v>
      </c>
      <c r="E60" s="583" t="s">
        <v>575</v>
      </c>
    </row>
  </sheetData>
  <sheetProtection/>
  <printOptions horizontalCentered="1" verticalCentered="1"/>
  <pageMargins left="0.6" right="0.6" top="0.5" bottom="0.5" header="0" footer="0"/>
  <pageSetup fitToHeight="1" fitToWidth="1" orientation="portrait"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Oasis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 Ludwig</dc:creator>
  <cp:keywords/>
  <dc:description/>
  <cp:lastModifiedBy>Art Ludwig</cp:lastModifiedBy>
  <cp:lastPrinted>2004-06-03T00:29:45Z</cp:lastPrinted>
  <dcterms:created xsi:type="dcterms:W3CDTF">2003-06-09T17:53:00Z</dcterms:created>
  <dcterms:modified xsi:type="dcterms:W3CDTF">2022-05-14T05:18:54Z</dcterms:modified>
  <cp:category/>
  <cp:version/>
  <cp:contentType/>
  <cp:contentStatus/>
</cp:coreProperties>
</file>